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5/ZA OBJAVU/NEKONSOLIDIRANO/ENG/"/>
    </mc:Choice>
  </mc:AlternateContent>
  <xr:revisionPtr revIDLastSave="535" documentId="8_{C5AF5B65-30C9-497E-A480-8EA3A8B926C8}" xr6:coauthVersionLast="47" xr6:coauthVersionMax="47" xr10:uidLastSave="{32295317-070C-49B4-AF19-3A6BA94530D7}"/>
  <workbookProtection workbookAlgorithmName="SHA-512" workbookHashValue="RRla+0l4sMOo88EsGyPqFCMiEgk/DwrVNkHWsqrHg1QDjp8wY8JYYJ5n5b0PsptRtQuhQQluHFUGZ3jafoFj6Q==" workbookSaltValue="A3MI0t8xDfV2JThH+tTvhg==" workbookSpinCount="100000" lockStructure="1"/>
  <bookViews>
    <workbookView xWindow="-28920" yWindow="-5595"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3" i="18" l="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I91" i="18"/>
  <c r="U36" i="22" l="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89" i="19" s="1"/>
  <c r="J64" i="19"/>
  <c r="K67" i="19" l="1"/>
  <c r="K66" i="19"/>
  <c r="K89" i="19" s="1"/>
  <c r="H67" i="19"/>
  <c r="H68" i="19"/>
  <c r="H89" i="19" s="1"/>
  <c r="I66" i="19"/>
  <c r="I89" i="19" s="1"/>
  <c r="I68" i="19"/>
  <c r="I67" i="19"/>
  <c r="J67" i="19"/>
  <c r="J68" i="19"/>
  <c r="K109" i="19" l="1"/>
  <c r="K112" i="19" s="1"/>
  <c r="J109" i="19"/>
  <c r="J112" i="19" s="1"/>
  <c r="I109" i="19"/>
  <c r="I112" i="19" s="1"/>
  <c r="H109" i="19"/>
  <c r="H112" i="19" s="1"/>
  <c r="H111" i="19" l="1"/>
  <c r="I111" i="19"/>
  <c r="J111" i="19"/>
  <c r="K111"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<sst xmlns="http://schemas.openxmlformats.org/spreadsheetml/2006/main" count="539" uniqueCount="523">
  <si>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</si>
  <si>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</si>
  <si>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</si>
  <si>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</si>
  <si>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</si>
  <si>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</si>
  <si>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</si>
  <si>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</si>
  <si>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</si>
  <si>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</si>
  <si>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</si>
  <si>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</si>
  <si>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</si>
  <si>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</si>
  <si>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</si>
  <si>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</si>
  <si>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</si>
  <si>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</si>
  <si>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</si>
  <si>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</si>
  <si>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</si>
  <si>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</si>
  <si>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</si>
  <si>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</si>
  <si>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</si>
  <si>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</si>
  <si>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</si>
  <si>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</si>
  <si>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</si>
  <si>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</si>
  <si>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</si>
  <si>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</si>
  <si>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</si>
  <si>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</si>
  <si>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</si>
  <si>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</si>
  <si>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</si>
  <si>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</si>
  <si>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</si>
  <si>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</si>
  <si>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</si>
  <si>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</si>
  <si>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</si>
  <si>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</si>
  <si>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</si>
  <si>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</si>
  <si>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</si>
  <si>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</si>
  <si>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</si>
  <si>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</si>
  <si>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</si>
  <si>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</si>
  <si>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</si>
  <si>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</si>
  <si>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</si>
  <si>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</si>
  <si>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</si>
  <si>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</si>
  <si>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</si>
  <si>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</si>
  <si>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</si>
  <si>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</si>
  <si>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</si>
  <si>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</si>
  <si>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</si>
  <si>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</si>
  <si>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</si>
  <si>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</si>
  <si>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</si>
  <si>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</si>
  <si>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</si>
  <si>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</si>
  <si>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</si>
  <si>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</si>
  <si>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</si>
  <si>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</si>
  <si>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</si>
  <si>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</si>
  <si>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</si>
  <si>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</si>
  <si>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</si>
  <si>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</si>
  <si>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</si>
  <si>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</si>
  <si>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</si>
  <si>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</si>
  <si>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</si>
  <si>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</si>
  <si>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</si>
  <si>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</si>
  <si>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</si>
  <si>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</si>
  <si>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</si>
  <si>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</si>
  <si>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</si>
  <si>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</si>
  <si>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</si>
  <si>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</si>
  <si>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</si>
  <si>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</si>
  <si>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</si>
  <si>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</si>
  <si>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</si>
  <si>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</si>
  <si>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</si>
  <si>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</si>
  <si>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</si>
  <si>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</si>
  <si>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</si>
  <si>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</si>
  <si>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</si>
  <si>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</si>
  <si>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</si>
  <si>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</si>
  <si>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</si>
  <si>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</si>
  <si>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</si>
  <si>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</si>
  <si>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</si>
  <si>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</si>
  <si>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</si>
  <si>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</si>
  <si>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</si>
  <si>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</si>
  <si>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</si>
  <si>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</si>
  <si>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</si>
  <si>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</si>
  <si>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</si>
  <si>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</si>
  <si>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</si>
  <si>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</si>
  <si>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</si>
  <si>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</si>
  <si>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</si>
  <si>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</si>
  <si>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</si>
  <si>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</si>
  <si>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</si>
  <si>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</si>
  <si>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</si>
  <si>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</si>
  <si>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</si>
  <si>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</si>
  <si>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</si>
  <si>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</si>
  <si>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</si>
  <si>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</si>
  <si>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</si>
  <si>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</si>
  <si>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</si>
  <si>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</si>
  <si>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</si>
  <si>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</si>
  <si>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</si>
  <si>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</si>
  <si>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</si>
  <si>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</si>
  <si>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</si>
  <si>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</si>
  <si>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</si>
  <si>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</si>
  <si>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</si>
  <si>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</si>
  <si>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</si>
  <si>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</si>
  <si>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</si>
  <si>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</si>
  <si>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</si>
  <si>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</si>
  <si>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</si>
  <si>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</si>
  <si>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</si>
  <si>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</si>
  <si>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</si>
  <si>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</si>
  <si>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</si>
  <si>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</si>
  <si>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</si>
  <si>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</si>
  <si>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</si>
  <si>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</si>
  <si>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</si>
  <si>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</si>
  <si>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</si>
  <si>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</si>
  <si>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</si>
  <si>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</si>
  <si>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</si>
  <si>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</si>
  <si>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</si>
  <si>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</si>
  <si>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</si>
  <si>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</si>
  <si>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</si>
  <si>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</si>
  <si>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</si>
  <si>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</si>
  <si>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</si>
  <si>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</si>
  <si>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</si>
  <si>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</si>
  <si>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</si>
  <si>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</si>
  <si>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</si>
  <si>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</si>
  <si>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</si>
  <si>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</si>
  <si>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</si>
  <si>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</si>
  <si>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</si>
  <si>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</si>
  <si>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</si>
  <si>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</si>
  <si>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</si>
  <si>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</si>
  <si>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</si>
  <si>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</si>
  <si>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</si>
  <si>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</si>
  <si>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</si>
  <si>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</si>
  <si>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</si>
  <si>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</si>
  <si>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</si>
  <si>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</si>
  <si>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</si>
  <si>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</si>
  <si>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</si>
  <si>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</si>
  <si>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</si>
  <si>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</si>
  <si>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</si>
  <si>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</si>
  <si>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</si>
  <si>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</si>
  <si>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</si>
  <si>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</si>
  <si>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</si>
  <si>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</si>
  <si>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</si>
  <si>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</si>
  <si>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</si>
  <si>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</si>
  <si>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</si>
  <si>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</si>
  <si>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</si>
  <si>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</si>
  <si>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</si>
  <si>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</si>
  <si>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</si>
  <si>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</si>
  <si>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</si>
  <si>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</si>
  <si>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</si>
  <si>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</si>
  <si>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</si>
  <si>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</si>
  <si>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</si>
  <si>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</si>
  <si>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</si>
  <si>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</si>
  <si>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</si>
  <si>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</si>
  <si>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</si>
  <si>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</si>
  <si>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</si>
  <si>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</si>
  <si>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</si>
  <si>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</si>
  <si>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</si>
  <si>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</si>
  <si>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</si>
  <si>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</si>
  <si>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</si>
  <si>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</si>
  <si>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</si>
  <si>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</si>
  <si>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</si>
  <si>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</si>
  <si>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</si>
  <si>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</si>
  <si>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</si>
  <si>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</si>
  <si>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</si>
  <si>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</si>
  <si>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</si>
  <si>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</si>
  <si>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</si>
  <si>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</si>
  <si>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</si>
  <si>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</si>
  <si>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</si>
  <si>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</si>
  <si>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</si>
  <si>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</si>
  <si>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</si>
  <si>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</si>
  <si>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</si>
  <si>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</si>
  <si>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</si>
  <si>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</si>
  <si>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</si>
  <si>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</si>
  <si>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</si>
  <si>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</si>
  <si>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</si>
  <si>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</si>
  <si>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</si>
  <si>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</si>
  <si>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</si>
  <si>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</si>
  <si>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</si>
  <si>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</si>
  <si>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</si>
  <si>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</si>
  <si>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</si>
  <si>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</si>
  <si>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</si>
  <si>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</si>
  <si>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</si>
  <si>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</si>
  <si>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</si>
  <si>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</si>
  <si>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</si>
  <si>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</si>
  <si>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</si>
  <si>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</si>
  <si>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</si>
  <si>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</si>
  <si>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</si>
  <si>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</si>
  <si>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</si>
  <si>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</si>
  <si>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</si>
  <si>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</si>
  <si>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</si>
  <si>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</si>
  <si>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</si>
  <si>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</si>
  <si>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</si>
  <si>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</si>
  <si>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</si>
  <si>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</si>
  <si>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</si>
  <si>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</si>
  <si>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</si>
  <si>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</si>
  <si>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</si>
  <si>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</si>
  <si>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</si>
  <si>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</si>
  <si>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</si>
  <si>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</si>
  <si>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</si>
  <si>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</si>
  <si>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</si>
  <si>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</si>
  <si>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</si>
  <si>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</si>
  <si>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</si>
  <si>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</si>
  <si>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</si>
  <si>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</si>
  <si>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</si>
  <si>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</si>
  <si>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</si>
  <si>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</si>
  <si>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</si>
  <si>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</si>
  <si>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</si>
  <si>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</si>
  <si>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</si>
  <si>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</si>
  <si>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</si>
  <si>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</si>
  <si>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</si>
  <si>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</si>
  <si>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</si>
  <si>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</si>
  <si>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</si>
  <si>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</si>
  <si>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</si>
  <si>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</si>
  <si>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</si>
  <si>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</si>
  <si>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</si>
  <si>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</si>
  <si>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</si>
  <si>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</si>
  <si>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</si>
  <si>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</si>
  <si>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</si>
  <si>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</si>
  <si>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</si>
  <si>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</si>
  <si>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</si>
  <si>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</si>
  <si>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</si>
  <si>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</si>
  <si>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</si>
  <si>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</si>
  <si>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</si>
  <si>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</si>
  <si>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</si>
  <si>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</si>
  <si>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</si>
  <si>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</si>
  <si>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</si>
  <si>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</si>
  <si>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</si>
  <si>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</si>
  <si>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</si>
  <si>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</si>
  <si>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</si>
  <si>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</si>
  <si>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</si>
  <si>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</si>
  <si>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</si>
  <si>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</si>
  <si>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</si>
  <si>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</si>
  <si>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</si>
  <si>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</si>
  <si>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</si>
  <si>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</si>
  <si>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</si>
  <si>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</si>
  <si>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</si>
  <si>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</si>
  <si>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</si>
  <si>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</si>
  <si>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</si>
  <si>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</si>
  <si>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</si>
  <si>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</si>
  <si>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</si>
  <si>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</si>
  <si>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</si>
  <si>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</si>
  <si>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</si>
  <si>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</si>
  <si>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</si>
  <si>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</si>
  <si>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</si>
  <si>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</si>
  <si>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</si>
  <si>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</si>
  <si>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</si>
  <si>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</si>
  <si>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</si>
  <si>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</si>
  <si>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</si>
  <si>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</si>
  <si>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</si>
  <si>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</si>
  <si>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</si>
  <si>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</si>
  <si>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</si>
  <si>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</si>
  <si>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</si>
  <si>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</si>
  <si>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</si>
  <si>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</si>
  <si>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</si>
  <si>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</si>
  <si>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</si>
  <si>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</si>
  <si>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</si>
  <si>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</si>
  <si>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</si>
  <si>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</si>
  <si>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</si>
  <si>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</si>
  <si>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</si>
  <si>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</si>
  <si>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</si>
  <si>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</si>
  <si>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</si>
  <si>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</si>
  <si>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</si>
  <si>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</si>
  <si>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</si>
  <si>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</si>
  <si>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</si>
  <si>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</si>
  <si>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</si>
  <si>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</si>
  <si>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</si>
  <si>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</si>
  <si>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</si>
  <si>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</si>
  <si>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</si>
  <si>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</si>
  <si>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</si>
  <si>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</si>
  <si>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</si>
  <si>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</si>
  <si>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</si>
  <si>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</si>
  <si>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</si>
  <si>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</si>
  <si>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</si>
  <si>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</si>
  <si>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</si>
  <si>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</si>
  <si>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</si>
  <si>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</si>
  <si>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</si>
  <si>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</si>
  <si>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</si>
  <si>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</si>
  <si>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</si>
  <si>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</si>
  <si>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</si>
  <si>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</si>
  <si>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</si>
  <si>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</si>
  <si>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051/800-482</t>
  </si>
  <si>
    <t>Submitter: JADRAN d.d.-non consolidated</t>
  </si>
  <si>
    <t>balance as at 30.6.2025.</t>
  </si>
  <si>
    <t>for the period 1.1.2025. to 30.6.2025.</t>
  </si>
  <si>
    <t>NOTES TO FINANCIAL STATEMENTS - TFI
(drawn up for quarterly reporting periods)
Name of the issuer:   JADRAN d.d.
Personal identification number (OIB):   56994999963
Reporting period: 01.01.2025.-.30.06.2025.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</si>
</sst>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workbookViewId="0">
      <selection activeCell="O20" sqref="O2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45658</v>
      </c>
      <c r="F4" s="130"/>
      <c r="G4" s="66" t="s">
        <v>3</v>
      </c>
      <c r="H4" s="129">
        <v>45838</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2025</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503</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518</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5" zoomScale="110" zoomScaleNormal="100" zoomScaleSheetLayoutView="110" workbookViewId="0">
      <selection activeCell="A12" sqref="A12:F12"/>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520</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519</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109066803</v>
      </c>
      <c r="I9" s="30">
        <f>I10+I17+I27+I38+I43</f>
        <v>107521267</v>
      </c>
    </row>
    <row r="10" spans="1:9" ht="12.75" customHeight="1" x14ac:dyDescent="0.25">
      <c r="A10" s="182" t="s">
        <v>50</v>
      </c>
      <c r="B10" s="182"/>
      <c r="C10" s="182"/>
      <c r="D10" s="182"/>
      <c r="E10" s="182"/>
      <c r="F10" s="182"/>
      <c r="G10" s="14">
        <v>3</v>
      </c>
      <c r="H10" s="30">
        <f>H11+H12+H13+H14+H15+H16</f>
        <v>6831639</v>
      </c>
      <c r="I10" s="30">
        <f>I11+I12+I13+I14+I15+I16</f>
        <v>6345676</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181323</v>
      </c>
      <c r="I12" s="29">
        <v>147275</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6650316</v>
      </c>
      <c r="I16" s="29">
        <v>6198401</v>
      </c>
    </row>
    <row r="17" spans="1:9" ht="12.75" customHeight="1" x14ac:dyDescent="0.25">
      <c r="A17" s="182" t="s">
        <v>55</v>
      </c>
      <c r="B17" s="182"/>
      <c r="C17" s="182"/>
      <c r="D17" s="182"/>
      <c r="E17" s="182"/>
      <c r="F17" s="182"/>
      <c r="G17" s="14">
        <v>10</v>
      </c>
      <c r="H17" s="30">
        <f>H18+H19+H20+H21+H22+H23+H24+H25+H26</f>
        <v>76933026</v>
      </c>
      <c r="I17" s="30">
        <f>I18+I19+I20+I21+I22+I23+I24+I25+I26</f>
        <v>75850898</v>
      </c>
    </row>
    <row r="18" spans="1:9" ht="12.75" customHeight="1" x14ac:dyDescent="0.25">
      <c r="A18" s="181" t="s">
        <v>56</v>
      </c>
      <c r="B18" s="181"/>
      <c r="C18" s="181"/>
      <c r="D18" s="181"/>
      <c r="E18" s="181"/>
      <c r="F18" s="181"/>
      <c r="G18" s="13">
        <v>11</v>
      </c>
      <c r="H18" s="29">
        <v>31739392</v>
      </c>
      <c r="I18" s="29">
        <v>31739392</v>
      </c>
    </row>
    <row r="19" spans="1:9" ht="12.75" customHeight="1" x14ac:dyDescent="0.25">
      <c r="A19" s="181" t="s">
        <v>57</v>
      </c>
      <c r="B19" s="181"/>
      <c r="C19" s="181"/>
      <c r="D19" s="181"/>
      <c r="E19" s="181"/>
      <c r="F19" s="181"/>
      <c r="G19" s="13">
        <v>12</v>
      </c>
      <c r="H19" s="29">
        <v>31770983</v>
      </c>
      <c r="I19" s="29">
        <v>31195034</v>
      </c>
    </row>
    <row r="20" spans="1:9" ht="12.75" customHeight="1" x14ac:dyDescent="0.25">
      <c r="A20" s="181" t="s">
        <v>58</v>
      </c>
      <c r="B20" s="181"/>
      <c r="C20" s="181"/>
      <c r="D20" s="181"/>
      <c r="E20" s="181"/>
      <c r="F20" s="181"/>
      <c r="G20" s="13">
        <v>13</v>
      </c>
      <c r="H20" s="29">
        <v>8439651</v>
      </c>
      <c r="I20" s="29">
        <v>7623560</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140415</v>
      </c>
      <c r="I22" s="29">
        <v>160537</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450617</v>
      </c>
      <c r="I24" s="29">
        <v>744897</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4391968</v>
      </c>
      <c r="I26" s="29">
        <v>4387478</v>
      </c>
    </row>
    <row r="27" spans="1:9" ht="12.75" customHeight="1" x14ac:dyDescent="0.25">
      <c r="A27" s="182" t="s">
        <v>65</v>
      </c>
      <c r="B27" s="182"/>
      <c r="C27" s="182"/>
      <c r="D27" s="182"/>
      <c r="E27" s="182"/>
      <c r="F27" s="182"/>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2230628</v>
      </c>
      <c r="I43" s="29">
        <v>2253183</v>
      </c>
    </row>
    <row r="44" spans="1:9" ht="12.75" customHeight="1" x14ac:dyDescent="0.25">
      <c r="A44" s="183" t="s">
        <v>82</v>
      </c>
      <c r="B44" s="183"/>
      <c r="C44" s="183"/>
      <c r="D44" s="183"/>
      <c r="E44" s="183"/>
      <c r="F44" s="183"/>
      <c r="G44" s="14">
        <v>37</v>
      </c>
      <c r="H44" s="30">
        <f>H45+H53+H60+H70</f>
        <v>5067175</v>
      </c>
      <c r="I44" s="30">
        <f>I45+I53+I60+I70</f>
        <v>7876853</v>
      </c>
    </row>
    <row r="45" spans="1:9" ht="12.75" customHeight="1" x14ac:dyDescent="0.25">
      <c r="A45" s="182" t="s">
        <v>83</v>
      </c>
      <c r="B45" s="182"/>
      <c r="C45" s="182"/>
      <c r="D45" s="182"/>
      <c r="E45" s="182"/>
      <c r="F45" s="182"/>
      <c r="G45" s="14">
        <v>38</v>
      </c>
      <c r="H45" s="30">
        <f>SUM(H46:H52)</f>
        <v>126025</v>
      </c>
      <c r="I45" s="30">
        <f>SUM(I46:I52)</f>
        <v>266160</v>
      </c>
    </row>
    <row r="46" spans="1:9" ht="12.75" customHeight="1" x14ac:dyDescent="0.25">
      <c r="A46" s="181" t="s">
        <v>84</v>
      </c>
      <c r="B46" s="181"/>
      <c r="C46" s="181"/>
      <c r="D46" s="181"/>
      <c r="E46" s="181"/>
      <c r="F46" s="181"/>
      <c r="G46" s="13">
        <v>39</v>
      </c>
      <c r="H46" s="29">
        <v>122107</v>
      </c>
      <c r="I46" s="29">
        <v>260724</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3918</v>
      </c>
      <c r="I49" s="29">
        <v>5436</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1104394</v>
      </c>
      <c r="I53" s="30">
        <f>SUM(I54:I59)</f>
        <v>1970897</v>
      </c>
    </row>
    <row r="54" spans="1:9" ht="12.75" customHeight="1" x14ac:dyDescent="0.25">
      <c r="A54" s="181" t="s">
        <v>92</v>
      </c>
      <c r="B54" s="181"/>
      <c r="C54" s="181"/>
      <c r="D54" s="181"/>
      <c r="E54" s="181"/>
      <c r="F54" s="181"/>
      <c r="G54" s="13">
        <v>47</v>
      </c>
      <c r="H54" s="29">
        <v>64805</v>
      </c>
      <c r="I54" s="29">
        <v>141476</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476829</v>
      </c>
      <c r="I56" s="29">
        <v>1072156</v>
      </c>
    </row>
    <row r="57" spans="1:9" ht="12.75" customHeight="1" x14ac:dyDescent="0.25">
      <c r="A57" s="181" t="s">
        <v>95</v>
      </c>
      <c r="B57" s="181"/>
      <c r="C57" s="181"/>
      <c r="D57" s="181"/>
      <c r="E57" s="181"/>
      <c r="F57" s="181"/>
      <c r="G57" s="13">
        <v>50</v>
      </c>
      <c r="H57" s="29">
        <v>9331</v>
      </c>
      <c r="I57" s="29">
        <v>19381</v>
      </c>
    </row>
    <row r="58" spans="1:9" ht="12.75" customHeight="1" x14ac:dyDescent="0.25">
      <c r="A58" s="181" t="s">
        <v>96</v>
      </c>
      <c r="B58" s="181"/>
      <c r="C58" s="181"/>
      <c r="D58" s="181"/>
      <c r="E58" s="181"/>
      <c r="F58" s="181"/>
      <c r="G58" s="13">
        <v>51</v>
      </c>
      <c r="H58" s="29">
        <v>168754</v>
      </c>
      <c r="I58" s="29">
        <v>78942</v>
      </c>
    </row>
    <row r="59" spans="1:9" ht="12.75" customHeight="1" x14ac:dyDescent="0.25">
      <c r="A59" s="181" t="s">
        <v>97</v>
      </c>
      <c r="B59" s="181"/>
      <c r="C59" s="181"/>
      <c r="D59" s="181"/>
      <c r="E59" s="181"/>
      <c r="F59" s="181"/>
      <c r="G59" s="13">
        <v>52</v>
      </c>
      <c r="H59" s="29">
        <v>384675</v>
      </c>
      <c r="I59" s="29">
        <v>658942</v>
      </c>
    </row>
    <row r="60" spans="1:9" ht="12.75" customHeight="1" x14ac:dyDescent="0.25">
      <c r="A60" s="182" t="s">
        <v>98</v>
      </c>
      <c r="B60" s="182"/>
      <c r="C60" s="182"/>
      <c r="D60" s="182"/>
      <c r="E60" s="182"/>
      <c r="F60" s="182"/>
      <c r="G60" s="14">
        <v>53</v>
      </c>
      <c r="H60" s="30">
        <f>SUM(H61:H69)</f>
        <v>1940069</v>
      </c>
      <c r="I60" s="30">
        <f>SUM(I61:I69)</f>
        <v>1982631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1940069</v>
      </c>
      <c r="I63" s="29">
        <v>1982631</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1896687</v>
      </c>
      <c r="I70" s="29">
        <v>3657165</v>
      </c>
    </row>
    <row r="71" spans="1:9" ht="12.75" customHeight="1" x14ac:dyDescent="0.25">
      <c r="A71" s="197" t="s">
        <v>109</v>
      </c>
      <c r="B71" s="197"/>
      <c r="C71" s="197"/>
      <c r="D71" s="197"/>
      <c r="E71" s="197"/>
      <c r="F71" s="197"/>
      <c r="G71" s="13">
        <v>64</v>
      </c>
      <c r="H71" s="29">
        <v>266895</v>
      </c>
      <c r="I71" s="29">
        <v>302363</v>
      </c>
    </row>
    <row r="72" spans="1:9" ht="12.75" customHeight="1" x14ac:dyDescent="0.25">
      <c r="A72" s="183" t="s">
        <v>110</v>
      </c>
      <c r="B72" s="183"/>
      <c r="C72" s="183"/>
      <c r="D72" s="183"/>
      <c r="E72" s="183"/>
      <c r="F72" s="183"/>
      <c r="G72" s="14">
        <v>65</v>
      </c>
      <c r="H72" s="30">
        <f>H8+H9+H44+H71</f>
        <v>114400873</v>
      </c>
      <c r="I72" s="30">
        <f>I8+I9+I44+I71</f>
        <v>115700483</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69425357</v>
      </c>
      <c r="I75" s="30">
        <f>I76+I77+I78+I84+I85+I91+I94+I97</f>
        <v>64956465</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3371336</v>
      </c>
      <c r="I77" s="29">
        <v>3371336</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27713796</v>
      </c>
      <c r="I84" s="108">
        <v>27713796</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-23020941</v>
      </c>
      <c r="I91" s="30">
        <f>I92-I93</f>
        <v>-25699555</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23020941</v>
      </c>
      <c r="I93" s="29">
        <f>+H93+H96</f>
        <v>25699555</v>
      </c>
    </row>
    <row r="94" spans="1:9" ht="12.75" customHeight="1" x14ac:dyDescent="0.25">
      <c r="A94" s="182" t="s">
        <v>398</v>
      </c>
      <c r="B94" s="182"/>
      <c r="C94" s="182"/>
      <c r="D94" s="182"/>
      <c r="E94" s="182"/>
      <c r="F94" s="182"/>
      <c r="G94" s="14">
        <v>86</v>
      </c>
      <c r="H94" s="30">
        <f>H95-H96</f>
        <v>-2678614</v>
      </c>
      <c r="I94" s="30">
        <f>I95-I96</f>
        <v>-4468892</v>
      </c>
    </row>
    <row r="95" spans="1:9" ht="12.75" customHeight="1" x14ac:dyDescent="0.25">
      <c r="A95" s="181" t="s">
        <v>126</v>
      </c>
      <c r="B95" s="181"/>
      <c r="C95" s="181"/>
      <c r="D95" s="181"/>
      <c r="E95" s="181"/>
      <c r="F95" s="181"/>
      <c r="G95" s="13">
        <v>87</v>
      </c>
      <c r="H95" s="29">
        <v>0</v>
      </c>
      <c r="I95" s="29">
        <v>0</v>
      </c>
    </row>
    <row r="96" spans="1:9" ht="12.75" customHeight="1" x14ac:dyDescent="0.25">
      <c r="A96" s="181" t="s">
        <v>127</v>
      </c>
      <c r="B96" s="181"/>
      <c r="C96" s="181"/>
      <c r="D96" s="181"/>
      <c r="E96" s="181"/>
      <c r="F96" s="181"/>
      <c r="G96" s="13">
        <v>88</v>
      </c>
      <c r="H96" s="29">
        <v>2678614</v>
      </c>
      <c r="I96" s="29">
        <v>4468892</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177011</v>
      </c>
      <c r="I98" s="30">
        <f>SUM(I99:I104)</f>
        <v>114365</v>
      </c>
    </row>
    <row r="99" spans="1:9" ht="31.95" customHeight="1" x14ac:dyDescent="0.25">
      <c r="A99" s="181" t="s">
        <v>129</v>
      </c>
      <c r="B99" s="181"/>
      <c r="C99" s="181"/>
      <c r="D99" s="181"/>
      <c r="E99" s="181"/>
      <c r="F99" s="181"/>
      <c r="G99" s="13">
        <v>91</v>
      </c>
      <c r="H99" s="29">
        <v>62997</v>
      </c>
      <c r="I99" s="29">
        <v>62997</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114014</v>
      </c>
      <c r="I101" s="29">
        <v>51368</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35716796</v>
      </c>
      <c r="I105" s="30">
        <f>SUM(I106:I116)</f>
        <v>39231010</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25874396</v>
      </c>
      <c r="I111" s="29">
        <v>29389413</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v>9842400</v>
      </c>
      <c r="I115" s="29">
        <v>9841597</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8997217</v>
      </c>
      <c r="I117" s="30">
        <f>SUM(I118:I131)</f>
        <v>11314151</v>
      </c>
    </row>
    <row r="118" spans="1:9" ht="12.75" customHeight="1" x14ac:dyDescent="0.25">
      <c r="A118" s="181" t="s">
        <v>146</v>
      </c>
      <c r="B118" s="181"/>
      <c r="C118" s="181"/>
      <c r="D118" s="181"/>
      <c r="E118" s="181"/>
      <c r="F118" s="181"/>
      <c r="G118" s="13">
        <v>110</v>
      </c>
      <c r="H118" s="29">
        <v>0</v>
      </c>
      <c r="I118" s="29">
        <v>1011</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51863</v>
      </c>
      <c r="I122" s="29">
        <v>62613</v>
      </c>
    </row>
    <row r="123" spans="1:9" ht="12.75" customHeight="1" x14ac:dyDescent="0.25">
      <c r="A123" s="181" t="s">
        <v>151</v>
      </c>
      <c r="B123" s="181"/>
      <c r="C123" s="181"/>
      <c r="D123" s="181"/>
      <c r="E123" s="181"/>
      <c r="F123" s="181"/>
      <c r="G123" s="13">
        <v>115</v>
      </c>
      <c r="H123" s="29">
        <v>4590122</v>
      </c>
      <c r="I123" s="29">
        <v>3038104</v>
      </c>
    </row>
    <row r="124" spans="1:9" ht="12.75" customHeight="1" x14ac:dyDescent="0.25">
      <c r="A124" s="181" t="s">
        <v>152</v>
      </c>
      <c r="B124" s="181"/>
      <c r="C124" s="181"/>
      <c r="D124" s="181"/>
      <c r="E124" s="181"/>
      <c r="F124" s="181"/>
      <c r="G124" s="13">
        <v>116</v>
      </c>
      <c r="H124" s="29">
        <v>461597</v>
      </c>
      <c r="I124" s="29">
        <v>3315390</v>
      </c>
    </row>
    <row r="125" spans="1:9" ht="12.75" customHeight="1" x14ac:dyDescent="0.25">
      <c r="A125" s="181" t="s">
        <v>153</v>
      </c>
      <c r="B125" s="181"/>
      <c r="C125" s="181"/>
      <c r="D125" s="181"/>
      <c r="E125" s="181"/>
      <c r="F125" s="181"/>
      <c r="G125" s="13">
        <v>117</v>
      </c>
      <c r="H125" s="29">
        <v>1410393</v>
      </c>
      <c r="I125" s="29">
        <v>2465856</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821206</v>
      </c>
      <c r="I127" s="29">
        <v>774601</v>
      </c>
    </row>
    <row r="128" spans="1:9" x14ac:dyDescent="0.25">
      <c r="A128" s="181" t="s">
        <v>156</v>
      </c>
      <c r="B128" s="181"/>
      <c r="C128" s="181"/>
      <c r="D128" s="181"/>
      <c r="E128" s="181"/>
      <c r="F128" s="181"/>
      <c r="G128" s="13">
        <v>120</v>
      </c>
      <c r="H128" s="29">
        <v>331220</v>
      </c>
      <c r="I128" s="29">
        <v>688289</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1330816</v>
      </c>
      <c r="I131" s="29">
        <v>968287</v>
      </c>
    </row>
    <row r="132" spans="1:9" ht="22.2" customHeight="1" x14ac:dyDescent="0.25">
      <c r="A132" s="197" t="s">
        <v>160</v>
      </c>
      <c r="B132" s="197"/>
      <c r="C132" s="197"/>
      <c r="D132" s="197"/>
      <c r="E132" s="197"/>
      <c r="F132" s="197"/>
      <c r="G132" s="13">
        <v>124</v>
      </c>
      <c r="H132" s="29">
        <v>84492</v>
      </c>
      <c r="I132" s="29">
        <v>84492</v>
      </c>
    </row>
    <row r="133" spans="1:9" x14ac:dyDescent="0.25">
      <c r="A133" s="183" t="s">
        <v>402</v>
      </c>
      <c r="B133" s="183"/>
      <c r="C133" s="183"/>
      <c r="D133" s="183"/>
      <c r="E133" s="183"/>
      <c r="F133" s="183"/>
      <c r="G133" s="14">
        <v>125</v>
      </c>
      <c r="H133" s="30">
        <f>H75+H98+H105+H117+H132</f>
        <v>114400873</v>
      </c>
      <c r="I133" s="30">
        <f>I75+I98+I105+I117+I132</f>
        <v>115700483</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81" sqref="H8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521</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519</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7180191</v>
      </c>
      <c r="I8" s="111">
        <f>SUM(I9:I13)</f>
        <v>5839414</v>
      </c>
      <c r="J8" s="111">
        <f>SUM(J9:J13)</f>
        <v>7608778</v>
      </c>
      <c r="K8" s="111">
        <f>SUM(K9:K13)</f>
        <v>6292769</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6399245</v>
      </c>
      <c r="I10" s="29">
        <v>5295255</v>
      </c>
      <c r="J10" s="29">
        <v>6914420</v>
      </c>
      <c r="K10" s="29">
        <v>5885739</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216856</v>
      </c>
      <c r="I12" s="29">
        <v>199288</v>
      </c>
      <c r="J12" s="29">
        <v>234767</v>
      </c>
      <c r="K12" s="29">
        <v>164247</v>
      </c>
    </row>
    <row r="13" spans="1:11" x14ac:dyDescent="0.25">
      <c r="A13" s="181" t="s">
        <v>175</v>
      </c>
      <c r="B13" s="181"/>
      <c r="C13" s="181"/>
      <c r="D13" s="181"/>
      <c r="E13" s="181"/>
      <c r="F13" s="181"/>
      <c r="G13" s="13">
        <v>6</v>
      </c>
      <c r="H13" s="29">
        <v>564090</v>
      </c>
      <c r="I13" s="29">
        <v>344871</v>
      </c>
      <c r="J13" s="29">
        <v>459591</v>
      </c>
      <c r="K13" s="29">
        <v>242783</v>
      </c>
    </row>
    <row r="14" spans="1:11" ht="22.2" customHeight="1" x14ac:dyDescent="0.25">
      <c r="A14" s="217" t="s">
        <v>404</v>
      </c>
      <c r="B14" s="218"/>
      <c r="C14" s="218"/>
      <c r="D14" s="218"/>
      <c r="E14" s="218"/>
      <c r="F14" s="218"/>
      <c r="G14" s="14">
        <v>7</v>
      </c>
      <c r="H14" s="111">
        <f>H15+H16+H20+H24+H25+H26+H29+H36</f>
        <v>10816925</v>
      </c>
      <c r="I14" s="111">
        <f>I15+I16+I20+I24+I25+I26+I29+I36</f>
        <v>7129902</v>
      </c>
      <c r="J14" s="111">
        <f>J15+J16+J20+J24+J25+J26+J29+J36</f>
        <v>11289764</v>
      </c>
      <c r="K14" s="111">
        <f>K15+K16+K20+K24+K25+K26+K29+K36</f>
        <v>7162587</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3749816</v>
      </c>
      <c r="I16" s="111">
        <f>SUM(I17:I19)</f>
        <v>2905797</v>
      </c>
      <c r="J16" s="111">
        <f>SUM(J17:J19)</f>
        <v>4320057</v>
      </c>
      <c r="K16" s="111">
        <f>SUM(K17:K19)</f>
        <v>3118550</v>
      </c>
    </row>
    <row r="17" spans="1:11" x14ac:dyDescent="0.25">
      <c r="A17" s="223" t="s">
        <v>177</v>
      </c>
      <c r="B17" s="223"/>
      <c r="C17" s="223"/>
      <c r="D17" s="223"/>
      <c r="E17" s="223"/>
      <c r="F17" s="223"/>
      <c r="G17" s="13">
        <v>10</v>
      </c>
      <c r="H17" s="29">
        <v>1834035</v>
      </c>
      <c r="I17" s="29">
        <v>1399802</v>
      </c>
      <c r="J17" s="29">
        <v>1959428</v>
      </c>
      <c r="K17" s="29">
        <v>1493414</v>
      </c>
    </row>
    <row r="18" spans="1:11" x14ac:dyDescent="0.25">
      <c r="A18" s="223" t="s">
        <v>178</v>
      </c>
      <c r="B18" s="223"/>
      <c r="C18" s="223"/>
      <c r="D18" s="223"/>
      <c r="E18" s="223"/>
      <c r="F18" s="223"/>
      <c r="G18" s="13">
        <v>11</v>
      </c>
      <c r="H18" s="29">
        <v>9138</v>
      </c>
      <c r="I18" s="29">
        <v>8177</v>
      </c>
      <c r="J18" s="29">
        <v>8055</v>
      </c>
      <c r="K18" s="29">
        <v>6877</v>
      </c>
    </row>
    <row r="19" spans="1:11" x14ac:dyDescent="0.25">
      <c r="A19" s="223" t="s">
        <v>179</v>
      </c>
      <c r="B19" s="223"/>
      <c r="C19" s="223"/>
      <c r="D19" s="223"/>
      <c r="E19" s="223"/>
      <c r="F19" s="223"/>
      <c r="G19" s="13">
        <v>12</v>
      </c>
      <c r="H19" s="29">
        <v>1906643</v>
      </c>
      <c r="I19" s="29">
        <v>1497818</v>
      </c>
      <c r="J19" s="29">
        <v>2352574</v>
      </c>
      <c r="K19" s="29">
        <v>1618259</v>
      </c>
    </row>
    <row r="20" spans="1:11" x14ac:dyDescent="0.25">
      <c r="A20" s="182" t="s">
        <v>406</v>
      </c>
      <c r="B20" s="182"/>
      <c r="C20" s="182"/>
      <c r="D20" s="182"/>
      <c r="E20" s="182"/>
      <c r="F20" s="182"/>
      <c r="G20" s="14">
        <v>13</v>
      </c>
      <c r="H20" s="111">
        <f>SUM(H21:H23)</f>
        <v>3835045</v>
      </c>
      <c r="I20" s="111">
        <f>SUM(I21:I23)</f>
        <v>2596444</v>
      </c>
      <c r="J20" s="111">
        <f>SUM(J21:J23)</f>
        <v>4071940</v>
      </c>
      <c r="K20" s="111">
        <f>SUM(K21:K23)</f>
        <v>2558583</v>
      </c>
    </row>
    <row r="21" spans="1:11" x14ac:dyDescent="0.25">
      <c r="A21" s="223" t="s">
        <v>180</v>
      </c>
      <c r="B21" s="223"/>
      <c r="C21" s="223"/>
      <c r="D21" s="223"/>
      <c r="E21" s="223"/>
      <c r="F21" s="223"/>
      <c r="G21" s="13">
        <v>14</v>
      </c>
      <c r="H21" s="29">
        <v>2440108</v>
      </c>
      <c r="I21" s="29">
        <v>1720441</v>
      </c>
      <c r="J21" s="29">
        <v>2599708</v>
      </c>
      <c r="K21" s="29">
        <v>1697970</v>
      </c>
    </row>
    <row r="22" spans="1:11" x14ac:dyDescent="0.25">
      <c r="A22" s="223" t="s">
        <v>181</v>
      </c>
      <c r="B22" s="223"/>
      <c r="C22" s="223"/>
      <c r="D22" s="223"/>
      <c r="E22" s="223"/>
      <c r="F22" s="223"/>
      <c r="G22" s="13">
        <v>15</v>
      </c>
      <c r="H22" s="29">
        <v>877189</v>
      </c>
      <c r="I22" s="29">
        <v>548198</v>
      </c>
      <c r="J22" s="29">
        <v>942420</v>
      </c>
      <c r="K22" s="29">
        <v>548688</v>
      </c>
    </row>
    <row r="23" spans="1:11" x14ac:dyDescent="0.25">
      <c r="A23" s="223" t="s">
        <v>182</v>
      </c>
      <c r="B23" s="223"/>
      <c r="C23" s="223"/>
      <c r="D23" s="223"/>
      <c r="E23" s="223"/>
      <c r="F23" s="223"/>
      <c r="G23" s="13">
        <v>16</v>
      </c>
      <c r="H23" s="29">
        <v>517748</v>
      </c>
      <c r="I23" s="29">
        <v>327805</v>
      </c>
      <c r="J23" s="29">
        <v>529812</v>
      </c>
      <c r="K23" s="29">
        <v>311925</v>
      </c>
    </row>
    <row r="24" spans="1:11" x14ac:dyDescent="0.25">
      <c r="A24" s="181" t="s">
        <v>183</v>
      </c>
      <c r="B24" s="181"/>
      <c r="C24" s="181"/>
      <c r="D24" s="181"/>
      <c r="E24" s="181"/>
      <c r="F24" s="181"/>
      <c r="G24" s="13">
        <v>17</v>
      </c>
      <c r="H24" s="29">
        <v>2564051</v>
      </c>
      <c r="I24" s="29">
        <v>1262812</v>
      </c>
      <c r="J24" s="29">
        <v>2282236</v>
      </c>
      <c r="K24" s="29">
        <v>1141610</v>
      </c>
    </row>
    <row r="25" spans="1:11" x14ac:dyDescent="0.25">
      <c r="A25" s="181" t="s">
        <v>184</v>
      </c>
      <c r="B25" s="181"/>
      <c r="C25" s="181"/>
      <c r="D25" s="181"/>
      <c r="E25" s="181"/>
      <c r="F25" s="181"/>
      <c r="G25" s="13">
        <v>18</v>
      </c>
      <c r="H25" s="29">
        <v>624850</v>
      </c>
      <c r="I25" s="29">
        <v>356785</v>
      </c>
      <c r="J25" s="29">
        <v>574464</v>
      </c>
      <c r="K25" s="29">
        <v>312529</v>
      </c>
    </row>
    <row r="26" spans="1:11" x14ac:dyDescent="0.25">
      <c r="A26" s="182" t="s">
        <v>407</v>
      </c>
      <c r="B26" s="182"/>
      <c r="C26" s="182"/>
      <c r="D26" s="182"/>
      <c r="E26" s="182"/>
      <c r="F26" s="182"/>
      <c r="G26" s="14">
        <v>19</v>
      </c>
      <c r="H26" s="111">
        <f>H27+H28</f>
        <v>7001</v>
      </c>
      <c r="I26" s="111">
        <f>I27+I28</f>
        <v>7001</v>
      </c>
      <c r="J26" s="111">
        <f>J27+J28</f>
        <v>0</v>
      </c>
      <c r="K26" s="111">
        <f>K27+K28</f>
        <v>0</v>
      </c>
    </row>
    <row r="27" spans="1:11" x14ac:dyDescent="0.25">
      <c r="A27" s="223" t="s">
        <v>185</v>
      </c>
      <c r="B27" s="223"/>
      <c r="C27" s="223"/>
      <c r="D27" s="223"/>
      <c r="E27" s="223"/>
      <c r="F27" s="223"/>
      <c r="G27" s="13">
        <v>20</v>
      </c>
      <c r="H27" s="29">
        <v>0</v>
      </c>
      <c r="I27" s="29">
        <v>0</v>
      </c>
      <c r="J27" s="29">
        <v>0</v>
      </c>
      <c r="K27" s="29">
        <v>0</v>
      </c>
    </row>
    <row r="28" spans="1:11" x14ac:dyDescent="0.25">
      <c r="A28" s="223" t="s">
        <v>186</v>
      </c>
      <c r="B28" s="223"/>
      <c r="C28" s="223"/>
      <c r="D28" s="223"/>
      <c r="E28" s="223"/>
      <c r="F28" s="223"/>
      <c r="G28" s="13">
        <v>21</v>
      </c>
      <c r="H28" s="29">
        <v>7001</v>
      </c>
      <c r="I28" s="29">
        <v>7001</v>
      </c>
      <c r="J28" s="29">
        <v>0</v>
      </c>
      <c r="K28" s="29">
        <v>0</v>
      </c>
    </row>
    <row r="29" spans="1:11" x14ac:dyDescent="0.25">
      <c r="A29" s="182" t="s">
        <v>408</v>
      </c>
      <c r="B29" s="182"/>
      <c r="C29" s="182"/>
      <c r="D29" s="182"/>
      <c r="E29" s="182"/>
      <c r="F29" s="182"/>
      <c r="G29" s="14">
        <v>22</v>
      </c>
      <c r="H29" s="111">
        <f>SUM(H30:H35)</f>
        <v>0</v>
      </c>
      <c r="I29" s="111">
        <f>SUM(I30:I35)</f>
        <v>0</v>
      </c>
      <c r="J29" s="111">
        <f>SUM(J30:J35)</f>
        <v>-43646</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-43646</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36162</v>
      </c>
      <c r="I36" s="29">
        <v>1063</v>
      </c>
      <c r="J36" s="29">
        <v>84713</v>
      </c>
      <c r="K36" s="29">
        <v>31315</v>
      </c>
    </row>
    <row r="37" spans="1:11" x14ac:dyDescent="0.25">
      <c r="A37" s="217" t="s">
        <v>409</v>
      </c>
      <c r="B37" s="218"/>
      <c r="C37" s="218"/>
      <c r="D37" s="218"/>
      <c r="E37" s="218"/>
      <c r="F37" s="218"/>
      <c r="G37" s="14">
        <v>30</v>
      </c>
      <c r="H37" s="111">
        <f>SUM(H38:H47)</f>
        <v>8700</v>
      </c>
      <c r="I37" s="111">
        <f>SUM(I38:I47)</f>
        <v>4658</v>
      </c>
      <c r="J37" s="111">
        <f>SUM(J38:J47)</f>
        <v>42910</v>
      </c>
      <c r="K37" s="111">
        <f>SUM(K38:K47)</f>
        <v>21570</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8545</v>
      </c>
      <c r="I41" s="29">
        <v>4583</v>
      </c>
      <c r="J41" s="29">
        <v>42859</v>
      </c>
      <c r="K41" s="29">
        <v>21548</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155</v>
      </c>
      <c r="I44" s="29">
        <v>75</v>
      </c>
      <c r="J44" s="29">
        <v>51</v>
      </c>
      <c r="K44" s="29">
        <v>22</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793583</v>
      </c>
      <c r="I48" s="111">
        <f>SUM(I49:I55)</f>
        <v>398774</v>
      </c>
      <c r="J48" s="111">
        <f>SUM(J49:J55)</f>
        <v>853372</v>
      </c>
      <c r="K48" s="111">
        <f>SUM(K49:K55)</f>
        <v>445160</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793566</v>
      </c>
      <c r="I51" s="29">
        <v>398774</v>
      </c>
      <c r="J51" s="29">
        <v>833028</v>
      </c>
      <c r="K51" s="29">
        <v>424816</v>
      </c>
    </row>
    <row r="52" spans="1:11" x14ac:dyDescent="0.25">
      <c r="A52" s="219" t="s">
        <v>207</v>
      </c>
      <c r="B52" s="219"/>
      <c r="C52" s="219"/>
      <c r="D52" s="219"/>
      <c r="E52" s="219"/>
      <c r="F52" s="219"/>
      <c r="G52" s="13">
        <v>45</v>
      </c>
      <c r="H52" s="29">
        <v>17</v>
      </c>
      <c r="I52" s="29">
        <v>0</v>
      </c>
      <c r="J52" s="29">
        <v>0</v>
      </c>
      <c r="K52" s="29">
        <v>0</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20344</v>
      </c>
      <c r="K54" s="29">
        <v>20344</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7188891</v>
      </c>
      <c r="I60" s="111">
        <f t="shared" ref="I60:K60" si="0">I8+I37+I56+I57</f>
        <v>5844072</v>
      </c>
      <c r="J60" s="111">
        <f t="shared" si="0"/>
        <v>7651688</v>
      </c>
      <c r="K60" s="111">
        <f t="shared" si="0"/>
        <v>6314339</v>
      </c>
    </row>
    <row r="61" spans="1:11" x14ac:dyDescent="0.25">
      <c r="A61" s="217" t="s">
        <v>412</v>
      </c>
      <c r="B61" s="218"/>
      <c r="C61" s="218"/>
      <c r="D61" s="218"/>
      <c r="E61" s="218"/>
      <c r="F61" s="218"/>
      <c r="G61" s="14">
        <v>54</v>
      </c>
      <c r="H61" s="111">
        <f>H14+H48+H58+H59</f>
        <v>11610508</v>
      </c>
      <c r="I61" s="111">
        <f t="shared" ref="I61:K61" si="1">I14+I48+I58+I59</f>
        <v>7528676</v>
      </c>
      <c r="J61" s="111">
        <f t="shared" si="1"/>
        <v>12143136</v>
      </c>
      <c r="K61" s="111">
        <f t="shared" si="1"/>
        <v>7607747</v>
      </c>
    </row>
    <row r="62" spans="1:11" x14ac:dyDescent="0.25">
      <c r="A62" s="217" t="s">
        <v>413</v>
      </c>
      <c r="B62" s="218"/>
      <c r="C62" s="218"/>
      <c r="D62" s="218"/>
      <c r="E62" s="218"/>
      <c r="F62" s="218"/>
      <c r="G62" s="14">
        <v>55</v>
      </c>
      <c r="H62" s="111">
        <f>H60-H61</f>
        <v>-4421617</v>
      </c>
      <c r="I62" s="111">
        <f t="shared" ref="I62:K62" si="2">I60-I61</f>
        <v>-1684604</v>
      </c>
      <c r="J62" s="111">
        <f t="shared" si="2"/>
        <v>-4491448</v>
      </c>
      <c r="K62" s="111">
        <f t="shared" si="2"/>
        <v>-1293408</v>
      </c>
    </row>
    <row r="63" spans="1:11" x14ac:dyDescent="0.25">
      <c r="A63" s="204" t="s">
        <v>415</v>
      </c>
      <c r="B63" s="204"/>
      <c r="C63" s="204"/>
      <c r="D63" s="204"/>
      <c r="E63" s="204"/>
      <c r="F63" s="204"/>
      <c r="G63" s="14">
        <v>56</v>
      </c>
      <c r="H63" s="111">
        <f>+IF((H60-H61)&gt;0,(H60-H61),0)</f>
        <v>0</v>
      </c>
      <c r="I63" s="111">
        <f t="shared" ref="I63:K63" si="3">+IF((I60-I61)&gt;0,(I60-I61),0)</f>
        <v>0</v>
      </c>
      <c r="J63" s="111">
        <f t="shared" si="3"/>
        <v>0</v>
      </c>
      <c r="K63" s="111">
        <f t="shared" si="3"/>
        <v>0</v>
      </c>
    </row>
    <row r="64" spans="1:11" x14ac:dyDescent="0.25">
      <c r="A64" s="204" t="s">
        <v>414</v>
      </c>
      <c r="B64" s="204"/>
      <c r="C64" s="204"/>
      <c r="D64" s="204"/>
      <c r="E64" s="204"/>
      <c r="F64" s="204"/>
      <c r="G64" s="14">
        <v>57</v>
      </c>
      <c r="H64" s="111">
        <f>+IF((H60-H61)&lt;0,(H60-H61),0)</f>
        <v>-4421617</v>
      </c>
      <c r="I64" s="111">
        <f t="shared" ref="I64:K64" si="4">+IF((I60-I61)&lt;0,(I60-I61),0)</f>
        <v>-1684604</v>
      </c>
      <c r="J64" s="111">
        <f t="shared" si="4"/>
        <v>-4491448</v>
      </c>
      <c r="K64" s="111">
        <f t="shared" si="4"/>
        <v>-1293408</v>
      </c>
    </row>
    <row r="65" spans="1:11" x14ac:dyDescent="0.25">
      <c r="A65" s="220" t="s">
        <v>215</v>
      </c>
      <c r="B65" s="220"/>
      <c r="C65" s="220"/>
      <c r="D65" s="220"/>
      <c r="E65" s="220"/>
      <c r="F65" s="220"/>
      <c r="G65" s="13">
        <v>58</v>
      </c>
      <c r="H65" s="29">
        <v>0</v>
      </c>
      <c r="I65" s="29">
        <v>0</v>
      </c>
      <c r="J65" s="29">
        <v>-22556</v>
      </c>
      <c r="K65" s="29">
        <v>-15783</v>
      </c>
    </row>
    <row r="66" spans="1:11" x14ac:dyDescent="0.25">
      <c r="A66" s="217" t="s">
        <v>416</v>
      </c>
      <c r="B66" s="218"/>
      <c r="C66" s="218"/>
      <c r="D66" s="218"/>
      <c r="E66" s="218"/>
      <c r="F66" s="218"/>
      <c r="G66" s="14">
        <v>59</v>
      </c>
      <c r="H66" s="111">
        <f>H62-H65</f>
        <v>-4421617</v>
      </c>
      <c r="I66" s="111">
        <f t="shared" ref="I66:K66" si="5">I62-I65</f>
        <v>-1684604</v>
      </c>
      <c r="J66" s="111">
        <f t="shared" si="5"/>
        <v>-4468892</v>
      </c>
      <c r="K66" s="111">
        <f t="shared" si="5"/>
        <v>-1277625</v>
      </c>
    </row>
    <row r="67" spans="1:11" x14ac:dyDescent="0.25">
      <c r="A67" s="204" t="s">
        <v>417</v>
      </c>
      <c r="B67" s="204"/>
      <c r="C67" s="204"/>
      <c r="D67" s="204"/>
      <c r="E67" s="204"/>
      <c r="F67" s="204"/>
      <c r="G67" s="14">
        <v>60</v>
      </c>
      <c r="H67" s="111">
        <f>+IF((H62-H65)&gt;0,(H62-H65),0)</f>
        <v>0</v>
      </c>
      <c r="I67" s="111">
        <f t="shared" ref="I67:K67" si="6">+IF((I62-I65)&gt;0,(I62-I65),0)</f>
        <v>0</v>
      </c>
      <c r="J67" s="111">
        <f t="shared" si="6"/>
        <v>0</v>
      </c>
      <c r="K67" s="111">
        <f t="shared" si="6"/>
        <v>0</v>
      </c>
    </row>
    <row r="68" spans="1:11" x14ac:dyDescent="0.25">
      <c r="A68" s="204" t="s">
        <v>418</v>
      </c>
      <c r="B68" s="204"/>
      <c r="C68" s="204"/>
      <c r="D68" s="204"/>
      <c r="E68" s="204"/>
      <c r="F68" s="204"/>
      <c r="G68" s="14">
        <v>61</v>
      </c>
      <c r="H68" s="111">
        <f>+IF((H62-H65)&lt;0,(H62-H65),0)</f>
        <v>-4421617</v>
      </c>
      <c r="I68" s="111">
        <f t="shared" ref="I68:K68" si="7">+IF((I62-I65)&lt;0,(I62-I65),0)</f>
        <v>-1684604</v>
      </c>
      <c r="J68" s="111">
        <f t="shared" si="7"/>
        <v>-4468892</v>
      </c>
      <c r="K68" s="111">
        <f t="shared" si="7"/>
        <v>-1277625</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v>0</v>
      </c>
      <c r="I74" s="112">
        <v>0</v>
      </c>
      <c r="J74" s="112">
        <v>0</v>
      </c>
      <c r="K74" s="112">
        <v>0</v>
      </c>
    </row>
    <row r="75" spans="1:11" x14ac:dyDescent="0.25">
      <c r="A75" s="204" t="s">
        <v>421</v>
      </c>
      <c r="B75" s="204"/>
      <c r="C75" s="204"/>
      <c r="D75" s="204"/>
      <c r="E75" s="204"/>
      <c r="F75" s="204"/>
      <c r="G75" s="14">
        <v>67</v>
      </c>
      <c r="H75" s="112">
        <v>0</v>
      </c>
      <c r="I75" s="112">
        <v>0</v>
      </c>
      <c r="J75" s="112">
        <v>0</v>
      </c>
      <c r="K75" s="112">
        <v>0</v>
      </c>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v>0</v>
      </c>
      <c r="I77" s="112">
        <v>0</v>
      </c>
      <c r="J77" s="112">
        <v>0</v>
      </c>
      <c r="K77" s="112">
        <v>0</v>
      </c>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v>0</v>
      </c>
      <c r="I80" s="112">
        <v>0</v>
      </c>
      <c r="J80" s="112">
        <v>0</v>
      </c>
      <c r="K80" s="112">
        <v>0</v>
      </c>
    </row>
    <row r="81" spans="1:11" x14ac:dyDescent="0.25">
      <c r="A81" s="217" t="s">
        <v>426</v>
      </c>
      <c r="B81" s="218"/>
      <c r="C81" s="218"/>
      <c r="D81" s="218"/>
      <c r="E81" s="218"/>
      <c r="F81" s="218"/>
      <c r="G81" s="14">
        <v>72</v>
      </c>
      <c r="H81" s="112">
        <v>0</v>
      </c>
      <c r="I81" s="112">
        <v>0</v>
      </c>
      <c r="J81" s="112">
        <v>0</v>
      </c>
      <c r="K81" s="112">
        <v>0</v>
      </c>
    </row>
    <row r="82" spans="1:11" x14ac:dyDescent="0.25">
      <c r="A82" s="204" t="s">
        <v>427</v>
      </c>
      <c r="B82" s="204"/>
      <c r="C82" s="204"/>
      <c r="D82" s="204"/>
      <c r="E82" s="204"/>
      <c r="F82" s="204"/>
      <c r="G82" s="14">
        <v>73</v>
      </c>
      <c r="H82" s="112">
        <v>0</v>
      </c>
      <c r="I82" s="112">
        <v>0</v>
      </c>
      <c r="J82" s="112">
        <v>0</v>
      </c>
      <c r="K82" s="112">
        <v>0</v>
      </c>
    </row>
    <row r="83" spans="1:11" x14ac:dyDescent="0.25">
      <c r="A83" s="204" t="s">
        <v>428</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+H68</f>
        <v>-4421617</v>
      </c>
      <c r="I89" s="34">
        <f>+I66</f>
        <v>-1684604</v>
      </c>
      <c r="J89" s="34">
        <f>+J66</f>
        <v>-4468892</v>
      </c>
      <c r="K89" s="34">
        <f>+K66</f>
        <v>-1277625</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c r="I98" s="114"/>
      <c r="J98" s="114"/>
      <c r="K98" s="114"/>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9">J91+J98-J107-J97</f>
        <v>0</v>
      </c>
      <c r="K108" s="113">
        <f t="shared" si="9"/>
        <v>0</v>
      </c>
    </row>
    <row r="109" spans="1:11" ht="22.95" customHeight="1" x14ac:dyDescent="0.25">
      <c r="A109" s="183" t="s">
        <v>449</v>
      </c>
      <c r="B109" s="183"/>
      <c r="C109" s="183"/>
      <c r="D109" s="183"/>
      <c r="E109" s="183"/>
      <c r="F109" s="183"/>
      <c r="G109" s="14">
        <v>98</v>
      </c>
      <c r="H109" s="113">
        <f>H89+H108</f>
        <v>-4421617</v>
      </c>
      <c r="I109" s="113">
        <f>I89+I108</f>
        <v>-1684604</v>
      </c>
      <c r="J109" s="113">
        <f t="shared" ref="J109:K109" si="10">J89+J108</f>
        <v>-4468892</v>
      </c>
      <c r="K109" s="113">
        <f t="shared" si="10"/>
        <v>-1277625</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-4421617</v>
      </c>
      <c r="I111" s="113">
        <f>I112+I113</f>
        <v>-1684604</v>
      </c>
      <c r="J111" s="113">
        <f>J112+J113</f>
        <v>-4468892</v>
      </c>
      <c r="K111" s="113">
        <f>K112+K113</f>
        <v>-1277625</v>
      </c>
    </row>
    <row r="112" spans="1:11" x14ac:dyDescent="0.25">
      <c r="A112" s="203" t="s">
        <v>227</v>
      </c>
      <c r="B112" s="203"/>
      <c r="C112" s="203"/>
      <c r="D112" s="203"/>
      <c r="E112" s="203"/>
      <c r="F112" s="203"/>
      <c r="G112" s="13">
        <v>100</v>
      </c>
      <c r="H112" s="34">
        <f>+H109</f>
        <v>-4421617</v>
      </c>
      <c r="I112" s="34">
        <f>+I109</f>
        <v>-1684604</v>
      </c>
      <c r="J112" s="34">
        <f>+J109</f>
        <v>-4468892</v>
      </c>
      <c r="K112" s="34">
        <f>+K109</f>
        <v>-1277625</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7" zoomScaleNormal="100" zoomScaleSheetLayoutView="100" workbookViewId="0">
      <selection activeCell="I40" sqref="I40"/>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521</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519</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-4421617</v>
      </c>
      <c r="I8" s="37">
        <v>-4491448</v>
      </c>
    </row>
    <row r="9" spans="1:9" ht="12.75" customHeight="1" x14ac:dyDescent="0.25">
      <c r="A9" s="242" t="s">
        <v>238</v>
      </c>
      <c r="B9" s="243"/>
      <c r="C9" s="243"/>
      <c r="D9" s="243"/>
      <c r="E9" s="243"/>
      <c r="F9" s="244"/>
      <c r="G9" s="21">
        <v>2</v>
      </c>
      <c r="H9" s="38">
        <f>H10+H11+H12+H13+H14+H15+H16+H17</f>
        <v>2237414</v>
      </c>
      <c r="I9" s="38">
        <f>I10+I11+I12+I13+I14+I15+I16+I17</f>
        <v>3049052</v>
      </c>
    </row>
    <row r="10" spans="1:9" ht="12.75" customHeight="1" x14ac:dyDescent="0.25">
      <c r="A10" s="234" t="s">
        <v>239</v>
      </c>
      <c r="B10" s="235"/>
      <c r="C10" s="235"/>
      <c r="D10" s="235"/>
      <c r="E10" s="235"/>
      <c r="F10" s="236"/>
      <c r="G10" s="22">
        <v>3</v>
      </c>
      <c r="H10" s="39">
        <v>2564051</v>
      </c>
      <c r="I10" s="39">
        <v>2282236</v>
      </c>
    </row>
    <row r="11" spans="1:9" ht="22.2" customHeight="1" x14ac:dyDescent="0.25">
      <c r="A11" s="234" t="s">
        <v>240</v>
      </c>
      <c r="B11" s="235"/>
      <c r="C11" s="235"/>
      <c r="D11" s="235"/>
      <c r="E11" s="235"/>
      <c r="F11" s="236"/>
      <c r="G11" s="22">
        <v>4</v>
      </c>
      <c r="H11" s="39">
        <v>0</v>
      </c>
      <c r="I11" s="39">
        <v>0</v>
      </c>
    </row>
    <row r="12" spans="1:9" ht="23.4" customHeight="1" x14ac:dyDescent="0.25">
      <c r="A12" s="234" t="s">
        <v>241</v>
      </c>
      <c r="B12" s="235"/>
      <c r="C12" s="235"/>
      <c r="D12" s="235"/>
      <c r="E12" s="235"/>
      <c r="F12" s="236"/>
      <c r="G12" s="22">
        <v>5</v>
      </c>
      <c r="H12" s="39">
        <v>0</v>
      </c>
      <c r="I12" s="39">
        <v>20344</v>
      </c>
    </row>
    <row r="13" spans="1:9" ht="12.75" customHeight="1" x14ac:dyDescent="0.25">
      <c r="A13" s="234" t="s">
        <v>242</v>
      </c>
      <c r="B13" s="235"/>
      <c r="C13" s="235"/>
      <c r="D13" s="235"/>
      <c r="E13" s="235"/>
      <c r="F13" s="236"/>
      <c r="G13" s="22">
        <v>6</v>
      </c>
      <c r="H13" s="39">
        <v>-155</v>
      </c>
      <c r="I13" s="39">
        <v>-42910</v>
      </c>
    </row>
    <row r="14" spans="1:9" ht="12.75" customHeight="1" x14ac:dyDescent="0.25">
      <c r="A14" s="234" t="s">
        <v>243</v>
      </c>
      <c r="B14" s="235"/>
      <c r="C14" s="235"/>
      <c r="D14" s="235"/>
      <c r="E14" s="235"/>
      <c r="F14" s="236"/>
      <c r="G14" s="22">
        <v>7</v>
      </c>
      <c r="H14" s="39">
        <v>793566</v>
      </c>
      <c r="I14" s="39">
        <v>833028</v>
      </c>
    </row>
    <row r="15" spans="1:9" ht="12.75" customHeight="1" x14ac:dyDescent="0.25">
      <c r="A15" s="234" t="s">
        <v>244</v>
      </c>
      <c r="B15" s="235"/>
      <c r="C15" s="235"/>
      <c r="D15" s="235"/>
      <c r="E15" s="235"/>
      <c r="F15" s="236"/>
      <c r="G15" s="22">
        <v>8</v>
      </c>
      <c r="H15" s="39">
        <v>0</v>
      </c>
      <c r="I15" s="39">
        <v>-43646</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-1120048</v>
      </c>
      <c r="I17" s="39">
        <v>0</v>
      </c>
    </row>
    <row r="18" spans="1:9" ht="28.2" customHeight="1" x14ac:dyDescent="0.25">
      <c r="A18" s="239" t="s">
        <v>247</v>
      </c>
      <c r="B18" s="240"/>
      <c r="C18" s="240"/>
      <c r="D18" s="240"/>
      <c r="E18" s="240"/>
      <c r="F18" s="241"/>
      <c r="G18" s="21">
        <v>11</v>
      </c>
      <c r="H18" s="38">
        <f>H8+H9</f>
        <v>-2184203</v>
      </c>
      <c r="I18" s="38">
        <f>I8+I9</f>
        <v>-1442396</v>
      </c>
    </row>
    <row r="19" spans="1:9" ht="12.75" customHeight="1" x14ac:dyDescent="0.25">
      <c r="A19" s="242" t="s">
        <v>248</v>
      </c>
      <c r="B19" s="243"/>
      <c r="C19" s="243"/>
      <c r="D19" s="243"/>
      <c r="E19" s="243"/>
      <c r="F19" s="244"/>
      <c r="G19" s="21">
        <v>12</v>
      </c>
      <c r="H19" s="38">
        <f>H20+H21+H22+H23</f>
        <v>3303265</v>
      </c>
      <c r="I19" s="38">
        <f>I20+I21+I22+I23</f>
        <v>3342471</v>
      </c>
    </row>
    <row r="20" spans="1:9" ht="12.75" customHeight="1" x14ac:dyDescent="0.25">
      <c r="A20" s="234" t="s">
        <v>249</v>
      </c>
      <c r="B20" s="235"/>
      <c r="C20" s="235"/>
      <c r="D20" s="235"/>
      <c r="E20" s="235"/>
      <c r="F20" s="236"/>
      <c r="G20" s="22">
        <v>13</v>
      </c>
      <c r="H20" s="39">
        <v>5078224</v>
      </c>
      <c r="I20" s="39">
        <v>4151110</v>
      </c>
    </row>
    <row r="21" spans="1:9" ht="12.75" customHeight="1" x14ac:dyDescent="0.25">
      <c r="A21" s="234" t="s">
        <v>250</v>
      </c>
      <c r="B21" s="235"/>
      <c r="C21" s="235"/>
      <c r="D21" s="235"/>
      <c r="E21" s="235"/>
      <c r="F21" s="236"/>
      <c r="G21" s="22">
        <v>14</v>
      </c>
      <c r="H21" s="39">
        <v>-1160643</v>
      </c>
      <c r="I21" s="39">
        <v>-886847</v>
      </c>
    </row>
    <row r="22" spans="1:9" ht="12.75" customHeight="1" x14ac:dyDescent="0.25">
      <c r="A22" s="234" t="s">
        <v>251</v>
      </c>
      <c r="B22" s="235"/>
      <c r="C22" s="235"/>
      <c r="D22" s="235"/>
      <c r="E22" s="235"/>
      <c r="F22" s="236"/>
      <c r="G22" s="22">
        <v>15</v>
      </c>
      <c r="H22" s="39">
        <v>-151491</v>
      </c>
      <c r="I22" s="39">
        <v>-140135</v>
      </c>
    </row>
    <row r="23" spans="1:9" ht="12.75" customHeight="1" x14ac:dyDescent="0.25">
      <c r="A23" s="234" t="s">
        <v>252</v>
      </c>
      <c r="B23" s="235"/>
      <c r="C23" s="235"/>
      <c r="D23" s="235"/>
      <c r="E23" s="235"/>
      <c r="F23" s="236"/>
      <c r="G23" s="22">
        <v>16</v>
      </c>
      <c r="H23" s="39">
        <v>-462825</v>
      </c>
      <c r="I23" s="39">
        <v>218343</v>
      </c>
    </row>
    <row r="24" spans="1:9" ht="12.75" customHeight="1" x14ac:dyDescent="0.25">
      <c r="A24" s="239" t="s">
        <v>253</v>
      </c>
      <c r="B24" s="240"/>
      <c r="C24" s="240"/>
      <c r="D24" s="240"/>
      <c r="E24" s="240"/>
      <c r="F24" s="241"/>
      <c r="G24" s="21">
        <v>17</v>
      </c>
      <c r="H24" s="38">
        <f>H18+H19</f>
        <v>1119062</v>
      </c>
      <c r="I24" s="38">
        <f>I18+I19</f>
        <v>1900075</v>
      </c>
    </row>
    <row r="25" spans="1:9" ht="12.75" customHeight="1" x14ac:dyDescent="0.25">
      <c r="A25" s="230" t="s">
        <v>254</v>
      </c>
      <c r="B25" s="231"/>
      <c r="C25" s="231"/>
      <c r="D25" s="231"/>
      <c r="E25" s="231"/>
      <c r="F25" s="232"/>
      <c r="G25" s="22">
        <v>18</v>
      </c>
      <c r="H25" s="39">
        <v>-578632</v>
      </c>
      <c r="I25" s="39">
        <v>-780105</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540430</v>
      </c>
      <c r="I27" s="40">
        <f>I24+I25+I26</f>
        <v>1119970</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0</v>
      </c>
      <c r="I29" s="41">
        <v>25350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155</v>
      </c>
      <c r="I31" s="42">
        <v>51</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155</v>
      </c>
      <c r="I35" s="43">
        <f>I29+I30+I31+I32+I33+I34</f>
        <v>25401</v>
      </c>
    </row>
    <row r="36" spans="1:9" ht="22.95" customHeight="1" x14ac:dyDescent="0.25">
      <c r="A36" s="230" t="s">
        <v>265</v>
      </c>
      <c r="B36" s="231"/>
      <c r="C36" s="231"/>
      <c r="D36" s="231"/>
      <c r="E36" s="231"/>
      <c r="F36" s="232"/>
      <c r="G36" s="22">
        <v>28</v>
      </c>
      <c r="H36" s="42">
        <v>-346568</v>
      </c>
      <c r="I36" s="42">
        <v>-802470</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-375000</v>
      </c>
      <c r="I38" s="42">
        <v>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-721568</v>
      </c>
      <c r="I41" s="43">
        <f>I36+I37+I38+I39+I40</f>
        <v>-802470</v>
      </c>
    </row>
    <row r="42" spans="1:9" ht="29.4" customHeight="1" x14ac:dyDescent="0.25">
      <c r="A42" s="257" t="s">
        <v>271</v>
      </c>
      <c r="B42" s="258"/>
      <c r="C42" s="258"/>
      <c r="D42" s="258"/>
      <c r="E42" s="258"/>
      <c r="F42" s="259"/>
      <c r="G42" s="23">
        <v>34</v>
      </c>
      <c r="H42" s="44">
        <f>H35+H41</f>
        <v>-721413</v>
      </c>
      <c r="I42" s="44">
        <f>I35+I41</f>
        <v>-777069</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3700000</v>
      </c>
      <c r="I46" s="42">
        <v>4875017</v>
      </c>
    </row>
    <row r="47" spans="1:9" ht="12.75" customHeight="1" x14ac:dyDescent="0.25">
      <c r="A47" s="230" t="s">
        <v>276</v>
      </c>
      <c r="B47" s="231"/>
      <c r="C47" s="231"/>
      <c r="D47" s="231"/>
      <c r="E47" s="231"/>
      <c r="F47" s="232"/>
      <c r="G47" s="22">
        <v>38</v>
      </c>
      <c r="H47" s="42">
        <v>0</v>
      </c>
      <c r="I47" s="42">
        <v>0</v>
      </c>
    </row>
    <row r="48" spans="1:9" ht="22.2" customHeight="1" x14ac:dyDescent="0.25">
      <c r="A48" s="239" t="s">
        <v>277</v>
      </c>
      <c r="B48" s="240"/>
      <c r="C48" s="240"/>
      <c r="D48" s="240"/>
      <c r="E48" s="240"/>
      <c r="F48" s="241"/>
      <c r="G48" s="21">
        <v>39</v>
      </c>
      <c r="H48" s="43">
        <f>H44+H45+H46+H47</f>
        <v>3700000</v>
      </c>
      <c r="I48" s="43">
        <f>I44+I45+I46+I47</f>
        <v>4875017</v>
      </c>
    </row>
    <row r="49" spans="1:9" ht="24.6" customHeight="1" x14ac:dyDescent="0.25">
      <c r="A49" s="230" t="s">
        <v>278</v>
      </c>
      <c r="B49" s="231"/>
      <c r="C49" s="231"/>
      <c r="D49" s="231"/>
      <c r="E49" s="231"/>
      <c r="F49" s="232"/>
      <c r="G49" s="22">
        <v>40</v>
      </c>
      <c r="H49" s="42">
        <v>-1277221</v>
      </c>
      <c r="I49" s="42">
        <v>-2964940</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-492500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-1500000</v>
      </c>
      <c r="I53" s="42">
        <v>0</v>
      </c>
    </row>
    <row r="54" spans="1:9" ht="30.6" customHeight="1" x14ac:dyDescent="0.25">
      <c r="A54" s="239" t="s">
        <v>283</v>
      </c>
      <c r="B54" s="240"/>
      <c r="C54" s="240"/>
      <c r="D54" s="240"/>
      <c r="E54" s="240"/>
      <c r="F54" s="241"/>
      <c r="G54" s="21">
        <v>45</v>
      </c>
      <c r="H54" s="43">
        <f>H49+H50+H51+H52+H53</f>
        <v>-2777221</v>
      </c>
      <c r="I54" s="43">
        <f>I49+I50+I51+I52+I53</f>
        <v>-3457440</v>
      </c>
    </row>
    <row r="55" spans="1:9" ht="29.4" customHeight="1" x14ac:dyDescent="0.25">
      <c r="A55" s="260" t="s">
        <v>284</v>
      </c>
      <c r="B55" s="261"/>
      <c r="C55" s="261"/>
      <c r="D55" s="261"/>
      <c r="E55" s="261"/>
      <c r="F55" s="262"/>
      <c r="G55" s="21">
        <v>46</v>
      </c>
      <c r="H55" s="43">
        <f>H48+H54</f>
        <v>922779</v>
      </c>
      <c r="I55" s="43">
        <f>I48+I54</f>
        <v>1417577</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741796</v>
      </c>
      <c r="I57" s="43">
        <f>I27+I42+I55+I56</f>
        <v>1760478</v>
      </c>
    </row>
    <row r="58" spans="1:9" ht="24" customHeight="1" x14ac:dyDescent="0.25">
      <c r="A58" s="263" t="s">
        <v>287</v>
      </c>
      <c r="B58" s="264"/>
      <c r="C58" s="264"/>
      <c r="D58" s="264"/>
      <c r="E58" s="264"/>
      <c r="F58" s="265"/>
      <c r="G58" s="22">
        <v>49</v>
      </c>
      <c r="H58" s="42">
        <v>1022626</v>
      </c>
      <c r="I58" s="42">
        <v>1896687</v>
      </c>
    </row>
    <row r="59" spans="1:9" ht="31.2" customHeight="1" x14ac:dyDescent="0.25">
      <c r="A59" s="257" t="s">
        <v>288</v>
      </c>
      <c r="B59" s="258"/>
      <c r="C59" s="258"/>
      <c r="D59" s="258"/>
      <c r="E59" s="258"/>
      <c r="F59" s="259"/>
      <c r="G59" s="23">
        <v>50</v>
      </c>
      <c r="H59" s="44">
        <f>H57+H58</f>
        <v>1764422</v>
      </c>
      <c r="I59" s="44">
        <f>I57+I58</f>
        <v>3657165</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J37" zoomScaleNormal="100" zoomScaleSheetLayoutView="100" workbookViewId="0">
      <selection activeCell="U18" sqref="U18"/>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45658</v>
      </c>
      <c r="F2" s="4" t="s">
        <v>327</v>
      </c>
      <c r="G2" s="9">
        <v>45838</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64039780</v>
      </c>
      <c r="I7" s="56">
        <v>3371336</v>
      </c>
      <c r="J7" s="56">
        <v>0</v>
      </c>
      <c r="K7" s="56">
        <v>0</v>
      </c>
      <c r="L7" s="56">
        <v>0</v>
      </c>
      <c r="M7" s="56">
        <v>0</v>
      </c>
      <c r="N7" s="56">
        <v>0</v>
      </c>
      <c r="O7" s="56">
        <v>27713796</v>
      </c>
      <c r="P7" s="56">
        <v>0</v>
      </c>
      <c r="Q7" s="56">
        <v>0</v>
      </c>
      <c r="R7" s="56">
        <v>0</v>
      </c>
      <c r="S7" s="56">
        <v>0</v>
      </c>
      <c r="T7" s="56">
        <v>0</v>
      </c>
      <c r="U7" s="56">
        <v>-23020941</v>
      </c>
      <c r="V7" s="56">
        <v>0</v>
      </c>
      <c r="W7" s="57">
        <f>H7+I7+J7+K7-L7+M7+N7+O7+P7+Q7+R7+U7+V7+S7+T7</f>
        <v>72103971</v>
      </c>
      <c r="X7" s="56">
        <v>0</v>
      </c>
      <c r="Y7" s="57">
        <f>W7+X7</f>
        <v>72103971</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64039780</v>
      </c>
      <c r="I10" s="57">
        <f t="shared" ref="I10:Y10" si="2">I7+I8+I9</f>
        <v>3371336</v>
      </c>
      <c r="J10" s="57">
        <f t="shared" si="2"/>
        <v>0</v>
      </c>
      <c r="K10" s="57">
        <f t="shared" si="2"/>
        <v>0</v>
      </c>
      <c r="L10" s="57">
        <f t="shared" si="2"/>
        <v>0</v>
      </c>
      <c r="M10" s="57">
        <f t="shared" si="2"/>
        <v>0</v>
      </c>
      <c r="N10" s="57">
        <f t="shared" si="2"/>
        <v>0</v>
      </c>
      <c r="O10" s="57">
        <f t="shared" si="2"/>
        <v>27713796</v>
      </c>
      <c r="P10" s="57">
        <f t="shared" si="2"/>
        <v>0</v>
      </c>
      <c r="Q10" s="57">
        <f t="shared" si="2"/>
        <v>0</v>
      </c>
      <c r="R10" s="57">
        <f t="shared" si="2"/>
        <v>0</v>
      </c>
      <c r="S10" s="57">
        <f t="shared" si="2"/>
        <v>0</v>
      </c>
      <c r="T10" s="57">
        <f t="shared" si="2"/>
        <v>0</v>
      </c>
      <c r="U10" s="57">
        <f t="shared" si="2"/>
        <v>-23020941</v>
      </c>
      <c r="V10" s="57">
        <f t="shared" si="2"/>
        <v>0</v>
      </c>
      <c r="W10" s="57">
        <f t="shared" si="2"/>
        <v>72103971</v>
      </c>
      <c r="X10" s="57">
        <f t="shared" si="2"/>
        <v>0</v>
      </c>
      <c r="Y10" s="57">
        <f t="shared" si="2"/>
        <v>72103971</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-2678614</v>
      </c>
      <c r="W11" s="57">
        <f t="shared" ref="W11:W29" si="3">H11+I11+J11+K11-L11+M11+N11+O11+P11+Q11+R11+U11+V11+S11+T11</f>
        <v>-2678614</v>
      </c>
      <c r="X11" s="56">
        <v>0</v>
      </c>
      <c r="Y11" s="57">
        <f t="shared" ref="Y11:Y29" si="4">W11+X11</f>
        <v>-2678614</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64039780</v>
      </c>
      <c r="I30" s="59">
        <f t="shared" ref="I30:Y30" si="5">SUM(I10:I29)</f>
        <v>3371336</v>
      </c>
      <c r="J30" s="59">
        <f t="shared" si="5"/>
        <v>0</v>
      </c>
      <c r="K30" s="59">
        <f t="shared" si="5"/>
        <v>0</v>
      </c>
      <c r="L30" s="59">
        <f t="shared" si="5"/>
        <v>0</v>
      </c>
      <c r="M30" s="59">
        <f t="shared" si="5"/>
        <v>0</v>
      </c>
      <c r="N30" s="59">
        <f t="shared" si="5"/>
        <v>0</v>
      </c>
      <c r="O30" s="59">
        <f t="shared" si="5"/>
        <v>27713796</v>
      </c>
      <c r="P30" s="59">
        <f t="shared" si="5"/>
        <v>0</v>
      </c>
      <c r="Q30" s="59">
        <f t="shared" si="5"/>
        <v>0</v>
      </c>
      <c r="R30" s="59">
        <f t="shared" si="5"/>
        <v>0</v>
      </c>
      <c r="S30" s="59">
        <f t="shared" si="5"/>
        <v>0</v>
      </c>
      <c r="T30" s="59">
        <f t="shared" si="5"/>
        <v>0</v>
      </c>
      <c r="U30" s="59">
        <f t="shared" si="5"/>
        <v>-23020941</v>
      </c>
      <c r="V30" s="59">
        <f t="shared" si="5"/>
        <v>-2678614</v>
      </c>
      <c r="W30" s="59">
        <f t="shared" si="5"/>
        <v>69425357</v>
      </c>
      <c r="X30" s="59">
        <f t="shared" si="5"/>
        <v>0</v>
      </c>
      <c r="Y30" s="59">
        <f t="shared" si="5"/>
        <v>69425357</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-2678614</v>
      </c>
      <c r="W33" s="57">
        <f t="shared" si="7"/>
        <v>-2678614</v>
      </c>
      <c r="X33" s="57">
        <f t="shared" si="7"/>
        <v>0</v>
      </c>
      <c r="Y33" s="57">
        <f t="shared" si="7"/>
        <v>-2678614</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64039780</v>
      </c>
      <c r="I36" s="56">
        <v>3371336</v>
      </c>
      <c r="J36" s="56">
        <v>0</v>
      </c>
      <c r="K36" s="56">
        <v>0</v>
      </c>
      <c r="L36" s="56">
        <v>0</v>
      </c>
      <c r="M36" s="56">
        <v>0</v>
      </c>
      <c r="N36" s="56">
        <v>0</v>
      </c>
      <c r="O36" s="56">
        <v>27713796</v>
      </c>
      <c r="P36" s="56">
        <v>0</v>
      </c>
      <c r="Q36" s="56">
        <v>0</v>
      </c>
      <c r="R36" s="56">
        <v>0</v>
      </c>
      <c r="S36" s="56">
        <v>0</v>
      </c>
      <c r="T36" s="56">
        <v>0</v>
      </c>
      <c r="U36" s="56">
        <f>+U30+V30</f>
        <v>-25699555</v>
      </c>
      <c r="V36" s="56">
        <v>0</v>
      </c>
      <c r="W36" s="57">
        <f>H36+I36+J36+K36-L36+M36+N36+O36+P36+Q36+R36+U36+V36+S36+T36</f>
        <v>69425357</v>
      </c>
      <c r="X36" s="56">
        <v>0</v>
      </c>
      <c r="Y36" s="57">
        <f t="shared" ref="Y36:Y38" si="9">W36+X36</f>
        <v>69425357</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64039780</v>
      </c>
      <c r="I39" s="57">
        <f t="shared" ref="I39:Y39" si="11">I36+I37+I38</f>
        <v>3371336</v>
      </c>
      <c r="J39" s="57">
        <f t="shared" si="11"/>
        <v>0</v>
      </c>
      <c r="K39" s="57">
        <f t="shared" si="11"/>
        <v>0</v>
      </c>
      <c r="L39" s="57">
        <f t="shared" si="11"/>
        <v>0</v>
      </c>
      <c r="M39" s="57">
        <f t="shared" si="11"/>
        <v>0</v>
      </c>
      <c r="N39" s="57">
        <f t="shared" si="11"/>
        <v>0</v>
      </c>
      <c r="O39" s="57">
        <f t="shared" si="11"/>
        <v>27713796</v>
      </c>
      <c r="P39" s="57">
        <f t="shared" si="11"/>
        <v>0</v>
      </c>
      <c r="Q39" s="57">
        <f t="shared" si="11"/>
        <v>0</v>
      </c>
      <c r="R39" s="57">
        <f t="shared" si="11"/>
        <v>0</v>
      </c>
      <c r="S39" s="57">
        <f t="shared" si="11"/>
        <v>0</v>
      </c>
      <c r="T39" s="57">
        <f t="shared" si="11"/>
        <v>0</v>
      </c>
      <c r="U39" s="57">
        <f t="shared" si="11"/>
        <v>-25699555</v>
      </c>
      <c r="V39" s="57">
        <f t="shared" si="11"/>
        <v>0</v>
      </c>
      <c r="W39" s="57">
        <f t="shared" si="11"/>
        <v>69425357</v>
      </c>
      <c r="X39" s="57">
        <f t="shared" si="11"/>
        <v>0</v>
      </c>
      <c r="Y39" s="57">
        <f t="shared" si="11"/>
        <v>69425357</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-4468892</v>
      </c>
      <c r="W40" s="57">
        <f t="shared" ref="W40:W58" si="12">H40+I40+J40+K40-L40+M40+N40+O40+P40+Q40+R40+U40+V40+S40+T40</f>
        <v>-4468892</v>
      </c>
      <c r="X40" s="56">
        <v>0</v>
      </c>
      <c r="Y40" s="57">
        <f t="shared" ref="Y40:Y58" si="13">W40+X40</f>
        <v>-4468892</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3371336</v>
      </c>
      <c r="J59" s="59">
        <f t="shared" si="14"/>
        <v>0</v>
      </c>
      <c r="K59" s="59">
        <f t="shared" si="14"/>
        <v>0</v>
      </c>
      <c r="L59" s="59">
        <f t="shared" si="14"/>
        <v>0</v>
      </c>
      <c r="M59" s="59">
        <f t="shared" si="14"/>
        <v>0</v>
      </c>
      <c r="N59" s="59">
        <f t="shared" si="14"/>
        <v>0</v>
      </c>
      <c r="O59" s="59">
        <f t="shared" si="14"/>
        <v>27713796</v>
      </c>
      <c r="P59" s="59">
        <f t="shared" si="14"/>
        <v>0</v>
      </c>
      <c r="Q59" s="59">
        <f t="shared" si="14"/>
        <v>0</v>
      </c>
      <c r="R59" s="59">
        <f t="shared" si="14"/>
        <v>0</v>
      </c>
      <c r="S59" s="59">
        <f t="shared" si="14"/>
        <v>0</v>
      </c>
      <c r="T59" s="59">
        <f t="shared" si="14"/>
        <v>0</v>
      </c>
      <c r="U59" s="59">
        <f>SUM(U39:U58)</f>
        <v>-25699555</v>
      </c>
      <c r="V59" s="59">
        <f>SUM(V39:V58)</f>
        <v>-4468892</v>
      </c>
      <c r="W59" s="59">
        <f>SUM(W39:W58)</f>
        <v>64956465</v>
      </c>
      <c r="X59" s="59">
        <f>SUM(X39:X58)</f>
        <v>0</v>
      </c>
      <c r="Y59" s="59">
        <f>SUM(Y39:Y58)</f>
        <v>64956465</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-4468892</v>
      </c>
      <c r="W62" s="57">
        <f>W40+W61</f>
        <v>-4468892</v>
      </c>
      <c r="X62" s="57">
        <f>X40+X61</f>
        <v>0</v>
      </c>
      <c r="Y62" s="57">
        <f>Y40+Y61</f>
        <v>-4468892</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opLeftCell="A19" zoomScale="91" zoomScaleNormal="91" workbookViewId="0">
      <selection sqref="A1:I40"/>
    </sheetView>
  </sheetViews>
  <sheetFormatPr defaultRowHeight="13.2" x14ac:dyDescent="0.25"/>
  <cols>
    <col min="9" max="9" width="120.109375" customWidth="1"/>
  </cols>
  <sheetData>
    <row r="1" spans="1:9" x14ac:dyDescent="0.25">
      <c r="A1" s="315" t="s">
        <v>522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212.25" customHeight="1" x14ac:dyDescent="0.25">
      <c r="A40" s="316"/>
      <c r="B40" s="316"/>
      <c r="C40" s="316"/>
      <c r="D40" s="316"/>
      <c r="E40" s="316"/>
      <c r="F40" s="316"/>
      <c r="G40" s="316"/>
      <c r="H40" s="316"/>
      <c r="I40" s="316"/>
    </row>
    <row r="41" spans="1:9" x14ac:dyDescent="0.25">
      <c r="A41" s="317"/>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4FEDE8-FF31-4486-9FF4-93464642ACE5}"/>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d65a50fc-9b55-461a-a454-307befa59360"/>
    <ds:schemaRef ds:uri="http://purl.org/dc/dcmitype/"/>
    <ds:schemaRef ds:uri="http://schemas.openxmlformats.org/package/2006/metadata/core-properties"/>
    <ds:schemaRef ds:uri="http://schemas.microsoft.com/office/2006/documentManagement/types"/>
    <ds:schemaRef ds:uri="http://www.w3.org/XML/1998/namespace"/>
    <ds:schemaRef ds:uri="http://purl.org/dc/terms/"/>
    <ds:schemaRef ds:uri="041d80b7-e3cf-4673-a593-9d4c7240208b"/>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2025-07-27T11:20:19Z</cp:lastPrinted>
  <dcterms:created xsi:type="dcterms:W3CDTF">2008-10-17T11:51:54Z</dcterms:created>
  <dcterms:modified xsi:type="dcterms:W3CDTF">2025-07-27T11:20:32Z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