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Drugi kvartal 2025/ZA OBJAVU/NEKONSOLIDIRANO/HR/"/>
    </mc:Choice>
  </mc:AlternateContent>
  <xr:revisionPtr revIDLastSave="476" documentId="13_ncr:1_{6FE0A631-796E-48FC-B56A-CA74737252B7}" xr6:coauthVersionLast="47" xr6:coauthVersionMax="47" xr10:uidLastSave="{1A13959A-85AD-424F-8126-F4E09FB335DB}"/>
  <bookViews>
    <workbookView xWindow="-108" yWindow="-108" windowWidth="23256" windowHeight="12456"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3" i="18" l="1"/>
  <c r="U36" i="22"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63" i="26"/>
  <c r="K63" i="26"/>
  <c r="J64" i="26"/>
  <c r="K64" i="26"/>
  <c r="J62" i="26"/>
  <c r="J67" i="26" s="1"/>
  <c r="J63" i="26"/>
  <c r="H63" i="26"/>
  <c r="K62" i="26"/>
  <c r="K66" i="26" s="1"/>
  <c r="K89" i="26" s="1"/>
  <c r="H62" i="26"/>
  <c r="H68" i="26" s="1"/>
  <c r="H89" i="26" s="1"/>
  <c r="H64" i="26"/>
  <c r="I51" i="21"/>
  <c r="I53" i="21" s="1"/>
  <c r="H51" i="21"/>
  <c r="H53" i="21" s="1"/>
  <c r="I67" i="26" l="1"/>
  <c r="I68" i="26"/>
  <c r="J66" i="26"/>
  <c r="J89" i="26" s="1"/>
  <c r="J68" i="26"/>
  <c r="K67" i="26"/>
  <c r="K68" i="26"/>
  <c r="H66" i="26"/>
  <c r="H67" i="26"/>
  <c r="I85" i="18"/>
  <c r="H85" i="18"/>
  <c r="J109" i="26" l="1"/>
  <c r="J112" i="26" s="1"/>
  <c r="J111" i="26" s="1"/>
  <c r="H109" i="26"/>
  <c r="K109" i="26"/>
  <c r="K112" i="26" s="1"/>
  <c r="K111" i="26" s="1"/>
  <c r="I109" i="26"/>
  <c r="I112" i="26" s="1"/>
  <c r="I111" i="26" s="1"/>
  <c r="I78" i="18"/>
  <c r="H78" i="18"/>
  <c r="H112" i="26" l="1"/>
  <c r="H111" i="26" s="1"/>
  <c r="H54" i="20"/>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H57" i="20" l="1"/>
  <c r="H59" i="20" s="1"/>
  <c r="I24" i="20"/>
  <c r="I27" i="20" s="1"/>
  <c r="I55" i="20"/>
  <c r="H72" i="18"/>
  <c r="I44" i="18"/>
  <c r="I75"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117" i="18" l="1"/>
  <c r="I133" i="18" s="1"/>
</calcChain>
</file>

<file path=xl/sharedStrings.xml><?xml version="1.0" encoding="utf-8"?>
<sst xmlns="http://schemas.openxmlformats.org/spreadsheetml/2006/main" count="534" uniqueCount="470">
  <si>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</si>
  <si>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</si>
  <si>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</si>
  <si>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</si>
  <si>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</si>
  <si>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</si>
  <si>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</si>
  <si>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</si>
  <si>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</si>
  <si>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</si>
  <si>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</si>
  <si>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</si>
  <si>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</si>
  <si>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</si>
  <si>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</si>
  <si>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</si>
  <si>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</si>
  <si>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</si>
  <si>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</si>
  <si>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</si>
  <si>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</si>
  <si>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</si>
  <si>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</si>
  <si>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</si>
  <si>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</si>
  <si>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</si>
  <si>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</si>
  <si>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</si>
  <si>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</si>
  <si>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</si>
  <si>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</si>
  <si>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</si>
  <si>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</si>
  <si>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</si>
  <si>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</si>
  <si>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</si>
  <si>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</si>
  <si>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</si>
  <si>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</si>
  <si>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</si>
  <si>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</si>
  <si>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</si>
  <si>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</si>
  <si>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</si>
  <si>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</si>
  <si>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</si>
  <si>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</si>
  <si>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</si>
  <si>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</si>
  <si>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</si>
  <si>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</si>
  <si>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</si>
  <si>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</si>
  <si>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</si>
  <si>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</si>
  <si>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</si>
  <si>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</si>
  <si>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</si>
  <si>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</si>
  <si>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</si>
  <si>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</si>
  <si>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</si>
  <si>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</si>
  <si>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</si>
  <si>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</si>
  <si>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</si>
  <si>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</si>
  <si>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</si>
  <si>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</si>
  <si>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</si>
  <si>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</si>
  <si>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</si>
  <si>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</si>
  <si>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</si>
  <si>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</si>
  <si>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</si>
  <si>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</si>
  <si>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</si>
  <si>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</si>
  <si>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</si>
  <si>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</si>
  <si>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</si>
  <si>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</si>
  <si>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</si>
  <si>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</si>
  <si>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</si>
  <si>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</si>
  <si>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</si>
  <si>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</si>
  <si>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</si>
  <si>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</si>
  <si>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</si>
  <si>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</si>
  <si>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</si>
  <si>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</si>
  <si>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</si>
  <si>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</si>
  <si>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</si>
  <si>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</si>
  <si>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</si>
  <si>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</si>
  <si>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</si>
  <si>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</si>
  <si>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</si>
  <si>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</si>
  <si>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</si>
  <si>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</si>
  <si>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</si>
  <si>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</si>
  <si>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</si>
  <si>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</si>
  <si>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</si>
  <si>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</si>
  <si>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</si>
  <si>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</si>
  <si>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</si>
  <si>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</si>
  <si>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</si>
  <si>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</si>
  <si>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</si>
  <si>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</si>
  <si>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</si>
  <si>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</si>
  <si>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</si>
  <si>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</si>
  <si>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</si>
  <si>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</si>
  <si>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</si>
  <si>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</si>
  <si>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</si>
  <si>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</si>
  <si>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</si>
  <si>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</si>
  <si>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</si>
  <si>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</si>
  <si>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</si>
  <si>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</si>
  <si>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</si>
  <si>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</si>
  <si>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</si>
  <si>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</si>
  <si>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</si>
  <si>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</si>
  <si>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</si>
  <si>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</si>
  <si>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</si>
  <si>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</si>
  <si>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</si>
  <si>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</si>
  <si>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</si>
  <si>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</si>
  <si>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</si>
  <si>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</si>
  <si>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</si>
  <si>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</si>
  <si>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</si>
  <si>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</si>
  <si>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</si>
  <si>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</si>
  <si>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</si>
  <si>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</si>
  <si>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</si>
  <si>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</si>
  <si>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</si>
  <si>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</si>
  <si>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</si>
  <si>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</si>
  <si>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</si>
  <si>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</si>
  <si>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</si>
  <si>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</si>
  <si>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</si>
  <si>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</si>
  <si>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</si>
  <si>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</si>
  <si>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</si>
  <si>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</si>
  <si>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</si>
  <si>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</si>
  <si>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</si>
  <si>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</si>
  <si>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</si>
  <si>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</si>
  <si>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</si>
  <si>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</si>
  <si>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</si>
  <si>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</si>
  <si>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</si>
  <si>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</si>
  <si>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</si>
  <si>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</si>
  <si>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</si>
  <si>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</si>
  <si>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</si>
  <si>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</si>
  <si>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</si>
  <si>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</si>
  <si>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</si>
  <si>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</si>
  <si>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</si>
  <si>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</si>
  <si>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</si>
  <si>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</si>
  <si>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</si>
  <si>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</si>
  <si>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</si>
  <si>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</si>
  <si>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</si>
  <si>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</si>
  <si>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</si>
  <si>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</si>
  <si>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</si>
  <si>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</si>
  <si>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</si>
  <si>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</si>
  <si>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</si>
  <si>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</si>
  <si>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</si>
  <si>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</si>
  <si>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</si>
  <si>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</si>
  <si>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</si>
  <si>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</si>
  <si>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</si>
  <si>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</si>
  <si>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</si>
  <si>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</si>
  <si>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</si>
  <si>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</si>
  <si>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</si>
  <si>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</si>
  <si>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</si>
  <si>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</si>
  <si>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</si>
  <si>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</si>
  <si>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</si>
  <si>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</si>
  <si>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</si>
  <si>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</si>
  <si>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</si>
  <si>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</si>
  <si>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</si>
  <si>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</si>
  <si>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</si>
  <si>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</si>
  <si>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</si>
  <si>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</si>
  <si>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</si>
  <si>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</si>
  <si>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</si>
  <si>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</si>
  <si>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</si>
  <si>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</si>
  <si>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</si>
  <si>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</si>
  <si>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</si>
  <si>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</si>
  <si>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</si>
  <si>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</si>
  <si>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</si>
  <si>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</si>
  <si>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</si>
  <si>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</si>
  <si>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</si>
  <si>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</si>
  <si>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</si>
  <si>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</si>
  <si>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</si>
  <si>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</si>
  <si>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</si>
  <si>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</si>
  <si>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</si>
  <si>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</si>
  <si>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</si>
  <si>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</si>
  <si>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</si>
  <si>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</si>
  <si>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</si>
  <si>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</si>
  <si>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</si>
  <si>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</si>
  <si>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</si>
  <si>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</si>
  <si>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</si>
  <si>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</si>
  <si>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</si>
  <si>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</si>
  <si>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</si>
  <si>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</si>
  <si>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</si>
  <si>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</si>
  <si>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</si>
  <si>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</si>
  <si>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</si>
  <si>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</si>
  <si>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</si>
  <si>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</si>
  <si>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</si>
  <si>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</si>
  <si>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</si>
  <si>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</si>
  <si>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</si>
  <si>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</si>
  <si>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</si>
  <si>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</si>
  <si>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</si>
  <si>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</si>
  <si>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</si>
  <si>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</si>
  <si>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</si>
  <si>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</si>
  <si>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</si>
  <si>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</si>
  <si>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</si>
  <si>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</si>
  <si>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</si>
  <si>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</si>
  <si>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</si>
  <si>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</si>
  <si>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</si>
  <si>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</si>
  <si>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</si>
  <si>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</si>
  <si>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</si>
  <si>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</si>
  <si>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</si>
  <si>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</si>
  <si>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</si>
  <si>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</si>
  <si>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</si>
  <si>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</si>
  <si>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</si>
  <si>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</si>
  <si>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</si>
  <si>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</si>
  <si>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</si>
  <si>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</si>
  <si>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</si>
  <si>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</si>
  <si>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</si>
  <si>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</si>
  <si>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</si>
  <si>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</si>
  <si>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</si>
  <si>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</si>
  <si>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</si>
  <si>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</si>
  <si>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</si>
  <si>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</si>
  <si>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</si>
  <si>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</si>
  <si>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</si>
  <si>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</si>
  <si>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</si>
  <si>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</si>
  <si>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</si>
  <si>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</si>
  <si>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</si>
  <si>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</si>
  <si>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</si>
  <si>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</si>
  <si>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</si>
  <si>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</si>
  <si>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</si>
  <si>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</si>
  <si>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</si>
  <si>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</si>
  <si>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</si>
  <si>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</si>
  <si>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</si>
  <si>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</si>
  <si>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</si>
  <si>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</si>
  <si>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</si>
  <si>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</si>
  <si>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</si>
  <si>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</si>
  <si>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</si>
  <si>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</si>
  <si>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</si>
  <si>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</si>
  <si>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</si>
  <si>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</si>
  <si>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</si>
  <si>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</si>
  <si>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</si>
  <si>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</si>
  <si>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</si>
  <si>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</si>
  <si>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</si>
  <si>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</si>
  <si>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</si>
  <si>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</si>
  <si>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</si>
  <si>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</si>
  <si>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</si>
  <si>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</si>
  <si>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</si>
  <si>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</si>
  <si>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</si>
  <si>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</si>
  <si>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</si>
  <si>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</si>
  <si>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</si>
  <si>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</si>
  <si>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</si>
  <si>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</si>
  <si>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</si>
  <si>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</si>
  <si>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</si>
  <si>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</si>
  <si>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</si>
  <si>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</si>
  <si>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</si>
  <si>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</si>
  <si>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</si>
  <si>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</si>
  <si>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</si>
  <si>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</si>
  <si>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</si>
  <si>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</si>
  <si>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</si>
  <si>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</si>
  <si>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</si>
  <si>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</si>
  <si>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</si>
  <si>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</si>
  <si>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</si>
  <si>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</si>
  <si>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</si>
  <si>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</si>
  <si>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</si>
  <si>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</si>
  <si>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</si>
  <si>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</si>
  <si>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</si>
  <si>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</si>
  <si>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</si>
  <si>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</si>
  <si>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</si>
  <si>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</si>
  <si>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</si>
  <si>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</si>
  <si>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</si>
  <si>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</si>
  <si>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</si>
  <si>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</si>
  <si>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</si>
  <si>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</si>
  <si>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</si>
  <si>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HR</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</si>
  <si>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</si>
  <si>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</si>
  <si>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</si>
  <si>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</si>
  <si>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</si>
  <si>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</si>
  <si>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</si>
  <si>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</si>
  <si>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</si>
  <si>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</si>
  <si>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</si>
  <si>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</si>
  <si>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Obveznik:   JADRAN D.D.-nekonsolidirano</t>
  </si>
  <si>
    <t>Obveznik:    JADRAN D.D. -nekonsolidirano</t>
  </si>
  <si>
    <t>Obveznik:   JADRAN D.D.  -nekonsolidirano</t>
  </si>
  <si>
    <t>stanje na dan 30.06.2025.</t>
  </si>
  <si>
    <t>u razdoblju 01.01.2025.do 30.06.2025.</t>
  </si>
  <si>
    <t>u razdoblju 01.01.2025. do 30.06.2025.</t>
  </si>
  <si>
    <r>
      <t xml:space="preserve">BILJEŠKE UZ FINANCIJSKE IZVJEŠTAJE - TFI
(koji se sastavljaju za tromjesečna razdoblja)
Naziv izdavatelja:   </t>
    </r>
    <r>
      <rPr>
        <u/>
        <sz val="10"/>
        <rFont val="Arial"/>
        <family val="2"/>
      </rPr>
      <t>JADRAN d.d.</t>
    </r>
    <r>
      <rPr>
        <sz val="10"/>
        <rFont val="Arial"/>
        <family val="2"/>
        <charset val="238"/>
      </rPr>
      <t xml:space="preserve">
OIB:  </t>
    </r>
    <r>
      <rPr>
        <u/>
        <sz val="10"/>
        <rFont val="Arial"/>
        <family val="2"/>
      </rPr>
      <t xml:space="preserve"> 56994999963</t>
    </r>
    <r>
      <rPr>
        <sz val="10"/>
        <rFont val="Arial"/>
        <family val="2"/>
        <charset val="238"/>
      </rPr>
      <t xml:space="preserve">
Izvještajno razdoblje: ____</t>
    </r>
    <r>
      <rPr>
        <u/>
        <sz val="10"/>
        <rFont val="Arial"/>
        <family val="2"/>
      </rPr>
      <t>_01.01.2025.-30.06.2025.___________</t>
    </r>
    <r>
      <rPr>
        <sz val="10"/>
        <rFont val="Arial"/>
        <family val="2"/>
        <charset val="238"/>
      </rPr>
      <t xml:space="preserve">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</si>
</sst>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9" zoomScaleNormal="100" zoomScaleSheetLayoutView="100" workbookViewId="0">
      <selection activeCell="C29" sqref="C29"/>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c r="N2" s="73">
        <v>1</v>
      </c>
    </row>
    <row r="3" spans="1:20" x14ac:dyDescent="0.3">
      <c r="A3" s="94"/>
      <c r="B3" s="95"/>
      <c r="C3" s="95"/>
      <c r="D3" s="95"/>
      <c r="E3" s="95"/>
      <c r="F3" s="95"/>
      <c r="G3" s="95"/>
      <c r="H3" s="95"/>
      <c r="I3" s="95"/>
      <c r="J3" s="96"/>
      <c r="N3" s="73">
        <v>2</v>
      </c>
    </row>
    <row r="4" spans="1:20" ht="33.6" customHeight="1" x14ac:dyDescent="0.3">
      <c r="A4" s="182" t="s">
        <v>308</v>
      </c>
      <c r="B4" s="183"/>
      <c r="C4" s="183"/>
      <c r="D4" s="183"/>
      <c r="E4" s="184">
        <v>45658</v>
      </c>
      <c r="F4" s="185"/>
      <c r="G4" s="99" t="s">
        <v>0</v>
      </c>
      <c r="H4" s="184">
        <v>45838</v>
      </c>
      <c r="I4" s="185"/>
      <c r="J4" s="100"/>
      <c r="N4" s="73">
        <v>3</v>
      </c>
    </row>
    <row r="5" spans="1:20" s="72" customFormat="1" ht="10.199999999999999" customHeight="1" x14ac:dyDescent="0.3">
      <c r="A5" s="186"/>
      <c r="B5" s="187"/>
      <c r="C5" s="187"/>
      <c r="D5" s="187"/>
      <c r="E5" s="187"/>
      <c r="F5" s="187"/>
      <c r="G5" s="187"/>
      <c r="H5" s="187"/>
      <c r="I5" s="187"/>
      <c r="J5" s="188"/>
      <c r="N5" s="73">
        <v>4</v>
      </c>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2</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450</v>
      </c>
      <c r="I11" s="149"/>
      <c r="J11" s="110"/>
    </row>
    <row r="12" spans="1:20" ht="14.4" customHeight="1" x14ac:dyDescent="0.3">
      <c r="A12" s="111"/>
      <c r="B12" s="112"/>
      <c r="C12" s="112"/>
      <c r="D12" s="112"/>
      <c r="E12" s="176"/>
      <c r="F12" s="176"/>
      <c r="G12" s="176"/>
      <c r="H12" s="176"/>
      <c r="I12" s="113"/>
      <c r="J12" s="110"/>
    </row>
    <row r="13" spans="1:20" ht="21" customHeight="1" x14ac:dyDescent="0.3">
      <c r="A13" s="131" t="s">
        <v>324</v>
      </c>
      <c r="B13" s="171"/>
      <c r="C13" s="167" t="s">
        <v>451</v>
      </c>
      <c r="D13" s="168"/>
      <c r="E13" s="189"/>
      <c r="F13" s="176"/>
      <c r="G13" s="176"/>
      <c r="H13" s="176"/>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1"/>
      <c r="C15" s="167" t="s">
        <v>452</v>
      </c>
      <c r="D15" s="168"/>
      <c r="E15" s="172"/>
      <c r="F15" s="163"/>
      <c r="G15" s="109" t="s">
        <v>334</v>
      </c>
      <c r="H15" s="148" t="s">
        <v>453</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67" t="s">
        <v>454</v>
      </c>
      <c r="D17" s="168"/>
      <c r="E17" s="116"/>
      <c r="F17" s="116"/>
      <c r="G17" s="116"/>
      <c r="H17" s="116"/>
      <c r="I17" s="116"/>
      <c r="J17" s="117"/>
    </row>
    <row r="18" spans="1:10" x14ac:dyDescent="0.3">
      <c r="A18" s="169"/>
      <c r="B18" s="170"/>
      <c r="C18" s="138"/>
      <c r="D18" s="138"/>
      <c r="E18" s="138"/>
      <c r="F18" s="138"/>
      <c r="G18" s="138"/>
      <c r="H18" s="138"/>
      <c r="I18" s="112"/>
      <c r="J18" s="115"/>
    </row>
    <row r="19" spans="1:10" x14ac:dyDescent="0.3">
      <c r="A19" s="161" t="s">
        <v>311</v>
      </c>
      <c r="B19" s="162"/>
      <c r="C19" s="139" t="s">
        <v>455</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1" t="s">
        <v>312</v>
      </c>
      <c r="B21" s="162"/>
      <c r="C21" s="148">
        <v>51260</v>
      </c>
      <c r="D21" s="149"/>
      <c r="E21" s="138"/>
      <c r="F21" s="138"/>
      <c r="G21" s="139" t="s">
        <v>456</v>
      </c>
      <c r="H21" s="140"/>
      <c r="I21" s="140"/>
      <c r="J21" s="141"/>
    </row>
    <row r="22" spans="1:10" x14ac:dyDescent="0.3">
      <c r="A22" s="111"/>
      <c r="B22" s="112"/>
      <c r="C22" s="112"/>
      <c r="D22" s="112"/>
      <c r="E22" s="138"/>
      <c r="F22" s="138"/>
      <c r="G22" s="138"/>
      <c r="H22" s="138"/>
      <c r="I22" s="112"/>
      <c r="J22" s="115"/>
    </row>
    <row r="23" spans="1:10" x14ac:dyDescent="0.3">
      <c r="A23" s="161" t="s">
        <v>313</v>
      </c>
      <c r="B23" s="162"/>
      <c r="C23" s="139" t="s">
        <v>457</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1" t="s">
        <v>314</v>
      </c>
      <c r="B25" s="162"/>
      <c r="C25" s="164" t="s">
        <v>458</v>
      </c>
      <c r="D25" s="165"/>
      <c r="E25" s="165"/>
      <c r="F25" s="165"/>
      <c r="G25" s="165"/>
      <c r="H25" s="165"/>
      <c r="I25" s="165"/>
      <c r="J25" s="166"/>
    </row>
    <row r="26" spans="1:10" x14ac:dyDescent="0.3">
      <c r="A26" s="111"/>
      <c r="B26" s="112"/>
      <c r="C26" s="118"/>
      <c r="D26" s="112"/>
      <c r="E26" s="138"/>
      <c r="F26" s="138"/>
      <c r="G26" s="138"/>
      <c r="H26" s="138"/>
      <c r="I26" s="112"/>
      <c r="J26" s="115"/>
    </row>
    <row r="27" spans="1:10" x14ac:dyDescent="0.3">
      <c r="A27" s="161" t="s">
        <v>315</v>
      </c>
      <c r="B27" s="162"/>
      <c r="C27" s="164" t="s">
        <v>459</v>
      </c>
      <c r="D27" s="165"/>
      <c r="E27" s="165"/>
      <c r="F27" s="165"/>
      <c r="G27" s="165"/>
      <c r="H27" s="165"/>
      <c r="I27" s="165"/>
      <c r="J27" s="166"/>
    </row>
    <row r="28" spans="1:10" ht="13.95" customHeight="1" x14ac:dyDescent="0.3">
      <c r="A28" s="111"/>
      <c r="B28" s="112"/>
      <c r="C28" s="118"/>
      <c r="D28" s="112"/>
      <c r="E28" s="138"/>
      <c r="F28" s="138"/>
      <c r="G28" s="138"/>
      <c r="H28" s="138"/>
      <c r="I28" s="112"/>
      <c r="J28" s="115"/>
    </row>
    <row r="29" spans="1:10" ht="22.95" customHeight="1" x14ac:dyDescent="0.3">
      <c r="A29" s="131" t="s">
        <v>325</v>
      </c>
      <c r="B29" s="162"/>
      <c r="C29" s="40">
        <v>503</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1" t="s">
        <v>316</v>
      </c>
      <c r="B31" s="162"/>
      <c r="C31" s="41" t="s">
        <v>337</v>
      </c>
      <c r="D31" s="160" t="s">
        <v>336</v>
      </c>
      <c r="E31" s="146"/>
      <c r="F31" s="146"/>
      <c r="G31" s="146"/>
      <c r="H31" s="112"/>
      <c r="I31" s="122" t="s">
        <v>337</v>
      </c>
      <c r="J31" s="123" t="s">
        <v>338</v>
      </c>
    </row>
    <row r="32" spans="1:10" x14ac:dyDescent="0.3">
      <c r="A32" s="161"/>
      <c r="B32" s="162"/>
      <c r="C32" s="124"/>
      <c r="D32" s="99"/>
      <c r="E32" s="163"/>
      <c r="F32" s="163"/>
      <c r="G32" s="163"/>
      <c r="H32" s="163"/>
      <c r="I32" s="120"/>
      <c r="J32" s="121"/>
    </row>
    <row r="33" spans="1:10" x14ac:dyDescent="0.3">
      <c r="A33" s="161" t="s">
        <v>326</v>
      </c>
      <c r="B33" s="162"/>
      <c r="C33" s="40" t="s">
        <v>340</v>
      </c>
      <c r="D33" s="160"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0"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c r="B37" s="155"/>
      <c r="C37" s="155"/>
      <c r="D37" s="155"/>
      <c r="E37" s="154"/>
      <c r="F37" s="155"/>
      <c r="G37" s="155"/>
      <c r="H37" s="155"/>
      <c r="I37" s="156"/>
      <c r="J37" s="89"/>
    </row>
    <row r="38" spans="1:10" x14ac:dyDescent="0.3">
      <c r="A38" s="78"/>
      <c r="B38" s="88"/>
      <c r="C38" s="91"/>
      <c r="D38" s="159"/>
      <c r="E38" s="159"/>
      <c r="F38" s="159"/>
      <c r="G38" s="159"/>
      <c r="H38" s="159"/>
      <c r="I38" s="159"/>
      <c r="J38" s="79"/>
    </row>
    <row r="39" spans="1:10" x14ac:dyDescent="0.3">
      <c r="A39" s="154"/>
      <c r="B39" s="155"/>
      <c r="C39" s="155"/>
      <c r="D39" s="156"/>
      <c r="E39" s="154"/>
      <c r="F39" s="155"/>
      <c r="G39" s="155"/>
      <c r="H39" s="155"/>
      <c r="I39" s="156"/>
      <c r="J39" s="40"/>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343</v>
      </c>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460</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461</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462</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4" zoomScale="115" zoomScaleNormal="100" zoomScaleSheetLayoutView="115" workbookViewId="0">
      <selection activeCell="I69" sqref="I69"/>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466</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463</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109066803</v>
      </c>
      <c r="I9" s="82">
        <f>I10+I17+I27+I38+I43</f>
        <v>107521267</v>
      </c>
    </row>
    <row r="10" spans="1:9" ht="12.75" customHeight="1" x14ac:dyDescent="0.25">
      <c r="A10" s="194" t="s">
        <v>5</v>
      </c>
      <c r="B10" s="194"/>
      <c r="C10" s="194"/>
      <c r="D10" s="194"/>
      <c r="E10" s="194"/>
      <c r="F10" s="194"/>
      <c r="G10" s="12">
        <v>3</v>
      </c>
      <c r="H10" s="82">
        <f>H11+H12+H13+H14+H15+H16</f>
        <v>6831639</v>
      </c>
      <c r="I10" s="82">
        <f>I11+I12+I13+I14+I15+I16</f>
        <v>6345676</v>
      </c>
    </row>
    <row r="11" spans="1:9" ht="12.75" customHeight="1" x14ac:dyDescent="0.25">
      <c r="A11" s="190" t="s">
        <v>6</v>
      </c>
      <c r="B11" s="190"/>
      <c r="C11" s="190"/>
      <c r="D11" s="190"/>
      <c r="E11" s="190"/>
      <c r="F11" s="190"/>
      <c r="G11" s="11">
        <v>4</v>
      </c>
      <c r="H11" s="18">
        <v>0</v>
      </c>
      <c r="I11" s="18">
        <v>0</v>
      </c>
    </row>
    <row r="12" spans="1:9" ht="22.95" customHeight="1" x14ac:dyDescent="0.25">
      <c r="A12" s="190" t="s">
        <v>7</v>
      </c>
      <c r="B12" s="190"/>
      <c r="C12" s="190"/>
      <c r="D12" s="190"/>
      <c r="E12" s="190"/>
      <c r="F12" s="190"/>
      <c r="G12" s="11">
        <v>5</v>
      </c>
      <c r="H12" s="18">
        <v>181323</v>
      </c>
      <c r="I12" s="18">
        <v>147275</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6650316</v>
      </c>
      <c r="I16" s="18">
        <v>6198401</v>
      </c>
    </row>
    <row r="17" spans="1:9" ht="12.75" customHeight="1" x14ac:dyDescent="0.25">
      <c r="A17" s="194" t="s">
        <v>12</v>
      </c>
      <c r="B17" s="194"/>
      <c r="C17" s="194"/>
      <c r="D17" s="194"/>
      <c r="E17" s="194"/>
      <c r="F17" s="194"/>
      <c r="G17" s="12">
        <v>10</v>
      </c>
      <c r="H17" s="82">
        <f>H18+H19+H20+H21+H22+H23+H24+H25+H26</f>
        <v>76933026</v>
      </c>
      <c r="I17" s="82">
        <f>I18+I19+I20+I21+I22+I23+I24+I25+I26</f>
        <v>75850898</v>
      </c>
    </row>
    <row r="18" spans="1:9" ht="12.75" customHeight="1" x14ac:dyDescent="0.25">
      <c r="A18" s="190" t="s">
        <v>13</v>
      </c>
      <c r="B18" s="190"/>
      <c r="C18" s="190"/>
      <c r="D18" s="190"/>
      <c r="E18" s="190"/>
      <c r="F18" s="190"/>
      <c r="G18" s="11">
        <v>11</v>
      </c>
      <c r="H18" s="18">
        <v>31739392</v>
      </c>
      <c r="I18" s="18">
        <v>31739392</v>
      </c>
    </row>
    <row r="19" spans="1:9" ht="12.75" customHeight="1" x14ac:dyDescent="0.25">
      <c r="A19" s="190" t="s">
        <v>14</v>
      </c>
      <c r="B19" s="190"/>
      <c r="C19" s="190"/>
      <c r="D19" s="190"/>
      <c r="E19" s="190"/>
      <c r="F19" s="190"/>
      <c r="G19" s="11">
        <v>12</v>
      </c>
      <c r="H19" s="18">
        <v>31770983</v>
      </c>
      <c r="I19" s="18">
        <v>31195034</v>
      </c>
    </row>
    <row r="20" spans="1:9" ht="12.75" customHeight="1" x14ac:dyDescent="0.25">
      <c r="A20" s="190" t="s">
        <v>15</v>
      </c>
      <c r="B20" s="190"/>
      <c r="C20" s="190"/>
      <c r="D20" s="190"/>
      <c r="E20" s="190"/>
      <c r="F20" s="190"/>
      <c r="G20" s="11">
        <v>13</v>
      </c>
      <c r="H20" s="18">
        <v>8439651</v>
      </c>
      <c r="I20" s="18">
        <v>7623560</v>
      </c>
    </row>
    <row r="21" spans="1:9" ht="12.75" customHeight="1" x14ac:dyDescent="0.25">
      <c r="A21" s="190" t="s">
        <v>16</v>
      </c>
      <c r="B21" s="190"/>
      <c r="C21" s="190"/>
      <c r="D21" s="190"/>
      <c r="E21" s="190"/>
      <c r="F21" s="190"/>
      <c r="G21" s="11">
        <v>14</v>
      </c>
      <c r="H21" s="18">
        <v>0</v>
      </c>
      <c r="I21" s="18">
        <v>0</v>
      </c>
    </row>
    <row r="22" spans="1:9" ht="12.75" customHeight="1" x14ac:dyDescent="0.25">
      <c r="A22" s="190" t="s">
        <v>17</v>
      </c>
      <c r="B22" s="190"/>
      <c r="C22" s="190"/>
      <c r="D22" s="190"/>
      <c r="E22" s="190"/>
      <c r="F22" s="190"/>
      <c r="G22" s="11">
        <v>15</v>
      </c>
      <c r="H22" s="18">
        <v>140415</v>
      </c>
      <c r="I22" s="18">
        <v>160537</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450617</v>
      </c>
      <c r="I24" s="18">
        <v>744897</v>
      </c>
    </row>
    <row r="25" spans="1:9" ht="12.75" customHeight="1" x14ac:dyDescent="0.25">
      <c r="A25" s="190" t="s">
        <v>20</v>
      </c>
      <c r="B25" s="190"/>
      <c r="C25" s="190"/>
      <c r="D25" s="190"/>
      <c r="E25" s="190"/>
      <c r="F25" s="190"/>
      <c r="G25" s="11">
        <v>18</v>
      </c>
      <c r="H25" s="18">
        <v>0</v>
      </c>
      <c r="I25" s="18">
        <v>0</v>
      </c>
    </row>
    <row r="26" spans="1:9" ht="12.75" customHeight="1" x14ac:dyDescent="0.25">
      <c r="A26" s="190" t="s">
        <v>21</v>
      </c>
      <c r="B26" s="190"/>
      <c r="C26" s="190"/>
      <c r="D26" s="190"/>
      <c r="E26" s="190"/>
      <c r="F26" s="190"/>
      <c r="G26" s="11">
        <v>19</v>
      </c>
      <c r="H26" s="18">
        <v>4391968</v>
      </c>
      <c r="I26" s="18">
        <v>4387478</v>
      </c>
    </row>
    <row r="27" spans="1:9" ht="12.75" customHeight="1" x14ac:dyDescent="0.25">
      <c r="A27" s="194" t="s">
        <v>22</v>
      </c>
      <c r="B27" s="194"/>
      <c r="C27" s="194"/>
      <c r="D27" s="194"/>
      <c r="E27" s="194"/>
      <c r="F27" s="194"/>
      <c r="G27" s="12">
        <v>20</v>
      </c>
      <c r="H27" s="82">
        <f>SUM(H28:H37)</f>
        <v>23071510</v>
      </c>
      <c r="I27" s="82">
        <f>SUM(I28:I37)</f>
        <v>23071510</v>
      </c>
    </row>
    <row r="28" spans="1:9" ht="12.75" customHeight="1" x14ac:dyDescent="0.25">
      <c r="A28" s="190" t="s">
        <v>23</v>
      </c>
      <c r="B28" s="190"/>
      <c r="C28" s="190"/>
      <c r="D28" s="190"/>
      <c r="E28" s="190"/>
      <c r="F28" s="190"/>
      <c r="G28" s="11">
        <v>21</v>
      </c>
      <c r="H28" s="18">
        <v>23071510</v>
      </c>
      <c r="I28" s="18">
        <v>23071510</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2230628</v>
      </c>
      <c r="I43" s="18">
        <v>2253183</v>
      </c>
    </row>
    <row r="44" spans="1:9" ht="12.75" customHeight="1" x14ac:dyDescent="0.25">
      <c r="A44" s="192" t="s">
        <v>303</v>
      </c>
      <c r="B44" s="192"/>
      <c r="C44" s="192"/>
      <c r="D44" s="192"/>
      <c r="E44" s="192"/>
      <c r="F44" s="192"/>
      <c r="G44" s="12">
        <v>37</v>
      </c>
      <c r="H44" s="82">
        <f>H45+H53+H60+H70</f>
        <v>5067175</v>
      </c>
      <c r="I44" s="82">
        <f>I45+I53+I60+I70</f>
        <v>7876853</v>
      </c>
    </row>
    <row r="45" spans="1:9" ht="12.75" customHeight="1" x14ac:dyDescent="0.25">
      <c r="A45" s="194" t="s">
        <v>39</v>
      </c>
      <c r="B45" s="194"/>
      <c r="C45" s="194"/>
      <c r="D45" s="194"/>
      <c r="E45" s="194"/>
      <c r="F45" s="194"/>
      <c r="G45" s="12">
        <v>38</v>
      </c>
      <c r="H45" s="82">
        <f>SUM(H46:H52)</f>
        <v>126025</v>
      </c>
      <c r="I45" s="82">
        <f>SUM(I46:I52)</f>
        <v>266160</v>
      </c>
    </row>
    <row r="46" spans="1:9" ht="12.75" customHeight="1" x14ac:dyDescent="0.25">
      <c r="A46" s="190" t="s">
        <v>40</v>
      </c>
      <c r="B46" s="190"/>
      <c r="C46" s="190"/>
      <c r="D46" s="190"/>
      <c r="E46" s="190"/>
      <c r="F46" s="190"/>
      <c r="G46" s="11">
        <v>39</v>
      </c>
      <c r="H46" s="18">
        <v>122107</v>
      </c>
      <c r="I46" s="18">
        <v>260724</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3918</v>
      </c>
      <c r="I49" s="18">
        <v>5436</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1104394</v>
      </c>
      <c r="I53" s="82">
        <f>SUM(I54:I59)</f>
        <v>1970897</v>
      </c>
    </row>
    <row r="54" spans="1:9" ht="12.75" customHeight="1" x14ac:dyDescent="0.25">
      <c r="A54" s="190" t="s">
        <v>48</v>
      </c>
      <c r="B54" s="190"/>
      <c r="C54" s="190"/>
      <c r="D54" s="190"/>
      <c r="E54" s="190"/>
      <c r="F54" s="190"/>
      <c r="G54" s="11">
        <v>47</v>
      </c>
      <c r="H54" s="18">
        <v>64805</v>
      </c>
      <c r="I54" s="18">
        <v>141476</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476829</v>
      </c>
      <c r="I56" s="18">
        <v>1072156</v>
      </c>
    </row>
    <row r="57" spans="1:9" ht="12.75" customHeight="1" x14ac:dyDescent="0.25">
      <c r="A57" s="190" t="s">
        <v>51</v>
      </c>
      <c r="B57" s="190"/>
      <c r="C57" s="190"/>
      <c r="D57" s="190"/>
      <c r="E57" s="190"/>
      <c r="F57" s="190"/>
      <c r="G57" s="11">
        <v>50</v>
      </c>
      <c r="H57" s="18">
        <v>9331</v>
      </c>
      <c r="I57" s="18">
        <v>19381</v>
      </c>
    </row>
    <row r="58" spans="1:9" ht="12.75" customHeight="1" x14ac:dyDescent="0.25">
      <c r="A58" s="190" t="s">
        <v>52</v>
      </c>
      <c r="B58" s="190"/>
      <c r="C58" s="190"/>
      <c r="D58" s="190"/>
      <c r="E58" s="190"/>
      <c r="F58" s="190"/>
      <c r="G58" s="11">
        <v>51</v>
      </c>
      <c r="H58" s="18">
        <v>168754</v>
      </c>
      <c r="I58" s="18">
        <v>78942</v>
      </c>
    </row>
    <row r="59" spans="1:9" ht="12.75" customHeight="1" x14ac:dyDescent="0.25">
      <c r="A59" s="190" t="s">
        <v>53</v>
      </c>
      <c r="B59" s="190"/>
      <c r="C59" s="190"/>
      <c r="D59" s="190"/>
      <c r="E59" s="190"/>
      <c r="F59" s="190"/>
      <c r="G59" s="11">
        <v>52</v>
      </c>
      <c r="H59" s="18">
        <v>384675</v>
      </c>
      <c r="I59" s="18">
        <v>658942</v>
      </c>
    </row>
    <row r="60" spans="1:9" ht="12.75" customHeight="1" x14ac:dyDescent="0.25">
      <c r="A60" s="194" t="s">
        <v>54</v>
      </c>
      <c r="B60" s="194"/>
      <c r="C60" s="194"/>
      <c r="D60" s="194"/>
      <c r="E60" s="194"/>
      <c r="F60" s="194"/>
      <c r="G60" s="12">
        <v>53</v>
      </c>
      <c r="H60" s="82">
        <f>SUM(H61:H69)</f>
        <v>1940069</v>
      </c>
      <c r="I60" s="82">
        <f>SUM(I61:I69)</f>
        <v>1982631</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1940069</v>
      </c>
      <c r="I63" s="18">
        <v>1982631</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1896687</v>
      </c>
      <c r="I70" s="18">
        <v>3657165</v>
      </c>
    </row>
    <row r="71" spans="1:9" ht="12.75" customHeight="1" x14ac:dyDescent="0.25">
      <c r="A71" s="191" t="s">
        <v>58</v>
      </c>
      <c r="B71" s="191"/>
      <c r="C71" s="191"/>
      <c r="D71" s="191"/>
      <c r="E71" s="191"/>
      <c r="F71" s="191"/>
      <c r="G71" s="11">
        <v>64</v>
      </c>
      <c r="H71" s="18">
        <v>266895</v>
      </c>
      <c r="I71" s="18">
        <v>302363</v>
      </c>
    </row>
    <row r="72" spans="1:9" ht="12.75" customHeight="1" x14ac:dyDescent="0.25">
      <c r="A72" s="192" t="s">
        <v>304</v>
      </c>
      <c r="B72" s="192"/>
      <c r="C72" s="192"/>
      <c r="D72" s="192"/>
      <c r="E72" s="192"/>
      <c r="F72" s="192"/>
      <c r="G72" s="12">
        <v>65</v>
      </c>
      <c r="H72" s="82">
        <f>H8+H9+H44+H71</f>
        <v>114400873</v>
      </c>
      <c r="I72" s="82">
        <f>I8+I9+I44+I71</f>
        <v>115700483</v>
      </c>
    </row>
    <row r="73" spans="1:9" ht="12.75" customHeight="1" x14ac:dyDescent="0.25">
      <c r="A73" s="191" t="s">
        <v>59</v>
      </c>
      <c r="B73" s="191"/>
      <c r="C73" s="191"/>
      <c r="D73" s="191"/>
      <c r="E73" s="191"/>
      <c r="F73" s="191"/>
      <c r="G73" s="11">
        <v>66</v>
      </c>
      <c r="H73" s="18">
        <v>0</v>
      </c>
      <c r="I73" s="18">
        <v>0</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69425357</v>
      </c>
      <c r="I75" s="83">
        <f>I76+I77+I78+I84+I85+I91+I94+I97</f>
        <v>64956465</v>
      </c>
    </row>
    <row r="76" spans="1:9" ht="12.75" customHeight="1" x14ac:dyDescent="0.25">
      <c r="A76" s="190" t="s">
        <v>61</v>
      </c>
      <c r="B76" s="190"/>
      <c r="C76" s="190"/>
      <c r="D76" s="190"/>
      <c r="E76" s="190"/>
      <c r="F76" s="190"/>
      <c r="G76" s="11">
        <v>68</v>
      </c>
      <c r="H76" s="18">
        <v>64039780</v>
      </c>
      <c r="I76" s="18">
        <v>64039780</v>
      </c>
    </row>
    <row r="77" spans="1:9" ht="12.75" customHeight="1" x14ac:dyDescent="0.25">
      <c r="A77" s="190" t="s">
        <v>62</v>
      </c>
      <c r="B77" s="190"/>
      <c r="C77" s="190"/>
      <c r="D77" s="190"/>
      <c r="E77" s="190"/>
      <c r="F77" s="190"/>
      <c r="G77" s="11">
        <v>69</v>
      </c>
      <c r="H77" s="18">
        <v>3371336</v>
      </c>
      <c r="I77" s="18">
        <v>3371336</v>
      </c>
    </row>
    <row r="78" spans="1:9" ht="12.75" customHeight="1" x14ac:dyDescent="0.25">
      <c r="A78" s="194" t="s">
        <v>63</v>
      </c>
      <c r="B78" s="194"/>
      <c r="C78" s="194"/>
      <c r="D78" s="194"/>
      <c r="E78" s="194"/>
      <c r="F78" s="194"/>
      <c r="G78" s="12">
        <v>70</v>
      </c>
      <c r="H78" s="83">
        <f>SUM(H79:H83)</f>
        <v>0</v>
      </c>
      <c r="I78" s="83">
        <f>SUM(I79:I83)</f>
        <v>0</v>
      </c>
    </row>
    <row r="79" spans="1:9" ht="12.75" customHeight="1" x14ac:dyDescent="0.25">
      <c r="A79" s="190" t="s">
        <v>64</v>
      </c>
      <c r="B79" s="190"/>
      <c r="C79" s="190"/>
      <c r="D79" s="190"/>
      <c r="E79" s="190"/>
      <c r="F79" s="190"/>
      <c r="G79" s="11">
        <v>71</v>
      </c>
      <c r="H79" s="18">
        <v>0</v>
      </c>
      <c r="I79" s="18">
        <v>0</v>
      </c>
    </row>
    <row r="80" spans="1:9" ht="12.75" customHeight="1" x14ac:dyDescent="0.25">
      <c r="A80" s="190" t="s">
        <v>65</v>
      </c>
      <c r="B80" s="190"/>
      <c r="C80" s="190"/>
      <c r="D80" s="190"/>
      <c r="E80" s="190"/>
      <c r="F80" s="190"/>
      <c r="G80" s="11">
        <v>72</v>
      </c>
      <c r="H80" s="18">
        <v>0</v>
      </c>
      <c r="I80" s="18">
        <v>0</v>
      </c>
    </row>
    <row r="81" spans="1:9" ht="12.75" customHeight="1" x14ac:dyDescent="0.25">
      <c r="A81" s="190" t="s">
        <v>66</v>
      </c>
      <c r="B81" s="190"/>
      <c r="C81" s="190"/>
      <c r="D81" s="190"/>
      <c r="E81" s="190"/>
      <c r="F81" s="190"/>
      <c r="G81" s="11">
        <v>73</v>
      </c>
      <c r="H81" s="18">
        <v>0</v>
      </c>
      <c r="I81" s="18">
        <v>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193" t="s">
        <v>69</v>
      </c>
      <c r="B84" s="193"/>
      <c r="C84" s="193"/>
      <c r="D84" s="193"/>
      <c r="E84" s="193"/>
      <c r="F84" s="193"/>
      <c r="G84" s="42">
        <v>76</v>
      </c>
      <c r="H84" s="43">
        <v>27713796</v>
      </c>
      <c r="I84" s="43">
        <v>27713796</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-23020941</v>
      </c>
      <c r="I91" s="82">
        <f>I92-I93</f>
        <v>-25699555</v>
      </c>
    </row>
    <row r="92" spans="1:9" ht="12.75" customHeight="1" x14ac:dyDescent="0.25">
      <c r="A92" s="190" t="s">
        <v>72</v>
      </c>
      <c r="B92" s="190"/>
      <c r="C92" s="190"/>
      <c r="D92" s="190"/>
      <c r="E92" s="190"/>
      <c r="F92" s="190"/>
      <c r="G92" s="11">
        <v>84</v>
      </c>
      <c r="H92" s="18">
        <v>0</v>
      </c>
      <c r="I92" s="18">
        <v>0</v>
      </c>
    </row>
    <row r="93" spans="1:9" ht="12.75" customHeight="1" x14ac:dyDescent="0.25">
      <c r="A93" s="190" t="s">
        <v>73</v>
      </c>
      <c r="B93" s="190"/>
      <c r="C93" s="190"/>
      <c r="D93" s="190"/>
      <c r="E93" s="190"/>
      <c r="F93" s="190"/>
      <c r="G93" s="11">
        <v>85</v>
      </c>
      <c r="H93" s="18">
        <v>23020941</v>
      </c>
      <c r="I93" s="18">
        <f>+H93+H96</f>
        <v>25699555</v>
      </c>
    </row>
    <row r="94" spans="1:9" ht="12.75" customHeight="1" x14ac:dyDescent="0.25">
      <c r="A94" s="194" t="s">
        <v>353</v>
      </c>
      <c r="B94" s="194"/>
      <c r="C94" s="194"/>
      <c r="D94" s="194"/>
      <c r="E94" s="194"/>
      <c r="F94" s="194"/>
      <c r="G94" s="12">
        <v>86</v>
      </c>
      <c r="H94" s="82">
        <f>H95-H96</f>
        <v>-2678614</v>
      </c>
      <c r="I94" s="82">
        <f>I95-I96</f>
        <v>-4468892</v>
      </c>
    </row>
    <row r="95" spans="1:9" ht="12.75" customHeight="1" x14ac:dyDescent="0.25">
      <c r="A95" s="190" t="s">
        <v>74</v>
      </c>
      <c r="B95" s="190"/>
      <c r="C95" s="190"/>
      <c r="D95" s="190"/>
      <c r="E95" s="190"/>
      <c r="F95" s="190"/>
      <c r="G95" s="11">
        <v>87</v>
      </c>
      <c r="H95" s="18">
        <v>0</v>
      </c>
      <c r="I95" s="18">
        <v>0</v>
      </c>
    </row>
    <row r="96" spans="1:9" ht="12.75" customHeight="1" x14ac:dyDescent="0.25">
      <c r="A96" s="190" t="s">
        <v>75</v>
      </c>
      <c r="B96" s="190"/>
      <c r="C96" s="190"/>
      <c r="D96" s="190"/>
      <c r="E96" s="190"/>
      <c r="F96" s="190"/>
      <c r="G96" s="11">
        <v>88</v>
      </c>
      <c r="H96" s="18">
        <v>2678614</v>
      </c>
      <c r="I96" s="18">
        <v>4468892</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177011</v>
      </c>
      <c r="I98" s="82">
        <f>SUM(I99:I104)</f>
        <v>114365</v>
      </c>
    </row>
    <row r="99" spans="1:9" ht="12.75" customHeight="1" x14ac:dyDescent="0.25">
      <c r="A99" s="190" t="s">
        <v>77</v>
      </c>
      <c r="B99" s="190"/>
      <c r="C99" s="190"/>
      <c r="D99" s="190"/>
      <c r="E99" s="190"/>
      <c r="F99" s="190"/>
      <c r="G99" s="11">
        <v>91</v>
      </c>
      <c r="H99" s="18">
        <v>62997</v>
      </c>
      <c r="I99" s="18">
        <v>62997</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114014</v>
      </c>
      <c r="I101" s="18">
        <v>51368</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35716796</v>
      </c>
      <c r="I105" s="82">
        <f>SUM(I106:I116)</f>
        <v>39231010</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25874396</v>
      </c>
      <c r="I111" s="18">
        <v>29389413</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v>9842400</v>
      </c>
      <c r="I115" s="18">
        <v>9841597</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8997217</v>
      </c>
      <c r="I117" s="82">
        <f>SUM(I118:I131)</f>
        <v>11314151</v>
      </c>
    </row>
    <row r="118" spans="1:9" ht="12.75" customHeight="1" x14ac:dyDescent="0.25">
      <c r="A118" s="190" t="s">
        <v>83</v>
      </c>
      <c r="B118" s="190"/>
      <c r="C118" s="190"/>
      <c r="D118" s="190"/>
      <c r="E118" s="190"/>
      <c r="F118" s="190"/>
      <c r="G118" s="11">
        <v>110</v>
      </c>
      <c r="H118" s="18">
        <v>0</v>
      </c>
      <c r="I118" s="18">
        <v>1011</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51863</v>
      </c>
      <c r="I122" s="18">
        <v>62613</v>
      </c>
    </row>
    <row r="123" spans="1:9" ht="12.75" customHeight="1" x14ac:dyDescent="0.25">
      <c r="A123" s="190" t="s">
        <v>88</v>
      </c>
      <c r="B123" s="190"/>
      <c r="C123" s="190"/>
      <c r="D123" s="190"/>
      <c r="E123" s="190"/>
      <c r="F123" s="190"/>
      <c r="G123" s="11">
        <v>115</v>
      </c>
      <c r="H123" s="18">
        <v>4590122</v>
      </c>
      <c r="I123" s="18">
        <v>3038104</v>
      </c>
    </row>
    <row r="124" spans="1:9" ht="12.75" customHeight="1" x14ac:dyDescent="0.25">
      <c r="A124" s="190" t="s">
        <v>89</v>
      </c>
      <c r="B124" s="190"/>
      <c r="C124" s="190"/>
      <c r="D124" s="190"/>
      <c r="E124" s="190"/>
      <c r="F124" s="190"/>
      <c r="G124" s="11">
        <v>116</v>
      </c>
      <c r="H124" s="18">
        <v>461597</v>
      </c>
      <c r="I124" s="18">
        <v>3315390</v>
      </c>
    </row>
    <row r="125" spans="1:9" ht="12.75" customHeight="1" x14ac:dyDescent="0.25">
      <c r="A125" s="190" t="s">
        <v>90</v>
      </c>
      <c r="B125" s="190"/>
      <c r="C125" s="190"/>
      <c r="D125" s="190"/>
      <c r="E125" s="190"/>
      <c r="F125" s="190"/>
      <c r="G125" s="11">
        <v>117</v>
      </c>
      <c r="H125" s="18">
        <v>1410393</v>
      </c>
      <c r="I125" s="18">
        <v>2465856</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821206</v>
      </c>
      <c r="I127" s="18">
        <v>774601</v>
      </c>
    </row>
    <row r="128" spans="1:9" x14ac:dyDescent="0.25">
      <c r="A128" s="190" t="s">
        <v>95</v>
      </c>
      <c r="B128" s="190"/>
      <c r="C128" s="190"/>
      <c r="D128" s="190"/>
      <c r="E128" s="190"/>
      <c r="F128" s="190"/>
      <c r="G128" s="11">
        <v>120</v>
      </c>
      <c r="H128" s="18">
        <v>331220</v>
      </c>
      <c r="I128" s="18">
        <v>688289</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1330816</v>
      </c>
      <c r="I131" s="18">
        <v>968287</v>
      </c>
    </row>
    <row r="132" spans="1:9" ht="22.2" customHeight="1" x14ac:dyDescent="0.25">
      <c r="A132" s="191" t="s">
        <v>99</v>
      </c>
      <c r="B132" s="191"/>
      <c r="C132" s="191"/>
      <c r="D132" s="191"/>
      <c r="E132" s="191"/>
      <c r="F132" s="191"/>
      <c r="G132" s="11">
        <v>124</v>
      </c>
      <c r="H132" s="18">
        <v>84492</v>
      </c>
      <c r="I132" s="18">
        <v>84492</v>
      </c>
    </row>
    <row r="133" spans="1:9" ht="12.75" customHeight="1" x14ac:dyDescent="0.25">
      <c r="A133" s="192" t="s">
        <v>358</v>
      </c>
      <c r="B133" s="192"/>
      <c r="C133" s="192"/>
      <c r="D133" s="192"/>
      <c r="E133" s="192"/>
      <c r="F133" s="192"/>
      <c r="G133" s="12">
        <v>125</v>
      </c>
      <c r="H133" s="82">
        <f>H75+H98+H105+H117+H132</f>
        <v>114400873</v>
      </c>
      <c r="I133" s="82">
        <f>I75+I98+I105+I117+I132</f>
        <v>115700483</v>
      </c>
    </row>
    <row r="134" spans="1:9" x14ac:dyDescent="0.25">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view="pageBreakPreview" topLeftCell="A38" zoomScale="112" zoomScaleNormal="85" zoomScaleSheetLayoutView="112" workbookViewId="0">
      <selection activeCell="M49" sqref="M49"/>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467</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464</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7180191</v>
      </c>
      <c r="I8" s="48">
        <f>SUM(I9:I13)</f>
        <v>5839414</v>
      </c>
      <c r="J8" s="48">
        <f>SUM(J9:J13)</f>
        <v>7608778</v>
      </c>
      <c r="K8" s="48">
        <f>SUM(K9:K13)</f>
        <v>6292769</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v>6399245</v>
      </c>
      <c r="I10" s="49">
        <v>5295255</v>
      </c>
      <c r="J10" s="49">
        <v>6914420</v>
      </c>
      <c r="K10" s="49">
        <v>5885739</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216856</v>
      </c>
      <c r="I12" s="49">
        <v>199288</v>
      </c>
      <c r="J12" s="49">
        <v>234767</v>
      </c>
      <c r="K12" s="49">
        <v>164247</v>
      </c>
    </row>
    <row r="13" spans="1:11" ht="12.75" customHeight="1" x14ac:dyDescent="0.25">
      <c r="A13" s="190" t="s">
        <v>119</v>
      </c>
      <c r="B13" s="190"/>
      <c r="C13" s="190"/>
      <c r="D13" s="190"/>
      <c r="E13" s="190"/>
      <c r="F13" s="190"/>
      <c r="G13" s="11">
        <v>6</v>
      </c>
      <c r="H13" s="49">
        <v>564090</v>
      </c>
      <c r="I13" s="49">
        <v>344871</v>
      </c>
      <c r="J13" s="49">
        <v>459591</v>
      </c>
      <c r="K13" s="49">
        <v>242783</v>
      </c>
    </row>
    <row r="14" spans="1:11" ht="12.75" customHeight="1" x14ac:dyDescent="0.25">
      <c r="A14" s="221" t="s">
        <v>360</v>
      </c>
      <c r="B14" s="221"/>
      <c r="C14" s="221"/>
      <c r="D14" s="221"/>
      <c r="E14" s="221"/>
      <c r="F14" s="221"/>
      <c r="G14" s="12">
        <v>7</v>
      </c>
      <c r="H14" s="48">
        <f>H15+H16+H20+H24+H25+H26+H29+H36</f>
        <v>10816925</v>
      </c>
      <c r="I14" s="48">
        <f>I15+I16+I20+I24+I25+I26+I29+I36</f>
        <v>7129902</v>
      </c>
      <c r="J14" s="48">
        <f>J15+J16+J20+J24+J25+J26+J29+J36</f>
        <v>11289764</v>
      </c>
      <c r="K14" s="48">
        <f>K15+K16+K20+K24+K25+K26+K29+K36</f>
        <v>7162587</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3749816</v>
      </c>
      <c r="I16" s="48">
        <f>SUM(I17:I19)</f>
        <v>2905797</v>
      </c>
      <c r="J16" s="48">
        <f>SUM(J17:J19)</f>
        <v>4320057</v>
      </c>
      <c r="K16" s="48">
        <f>SUM(K17:K19)</f>
        <v>3118550</v>
      </c>
    </row>
    <row r="17" spans="1:11" ht="12.75" customHeight="1" x14ac:dyDescent="0.25">
      <c r="A17" s="224" t="s">
        <v>120</v>
      </c>
      <c r="B17" s="224"/>
      <c r="C17" s="224"/>
      <c r="D17" s="224"/>
      <c r="E17" s="224"/>
      <c r="F17" s="224"/>
      <c r="G17" s="11">
        <v>10</v>
      </c>
      <c r="H17" s="49">
        <v>1834035</v>
      </c>
      <c r="I17" s="49">
        <v>1399802</v>
      </c>
      <c r="J17" s="49">
        <v>1959428</v>
      </c>
      <c r="K17" s="49">
        <v>1493414</v>
      </c>
    </row>
    <row r="18" spans="1:11" ht="12.75" customHeight="1" x14ac:dyDescent="0.25">
      <c r="A18" s="224" t="s">
        <v>121</v>
      </c>
      <c r="B18" s="224"/>
      <c r="C18" s="224"/>
      <c r="D18" s="224"/>
      <c r="E18" s="224"/>
      <c r="F18" s="224"/>
      <c r="G18" s="11">
        <v>11</v>
      </c>
      <c r="H18" s="49">
        <v>9138</v>
      </c>
      <c r="I18" s="49">
        <v>8177</v>
      </c>
      <c r="J18" s="49">
        <v>8055</v>
      </c>
      <c r="K18" s="49">
        <v>6877</v>
      </c>
    </row>
    <row r="19" spans="1:11" ht="12.75" customHeight="1" x14ac:dyDescent="0.25">
      <c r="A19" s="224" t="s">
        <v>122</v>
      </c>
      <c r="B19" s="224"/>
      <c r="C19" s="224"/>
      <c r="D19" s="224"/>
      <c r="E19" s="224"/>
      <c r="F19" s="224"/>
      <c r="G19" s="11">
        <v>12</v>
      </c>
      <c r="H19" s="49">
        <v>1906643</v>
      </c>
      <c r="I19" s="49">
        <v>1497818</v>
      </c>
      <c r="J19" s="49">
        <v>2352574</v>
      </c>
      <c r="K19" s="49">
        <v>1618259</v>
      </c>
    </row>
    <row r="20" spans="1:11" ht="12.75" customHeight="1" x14ac:dyDescent="0.25">
      <c r="A20" s="194" t="s">
        <v>441</v>
      </c>
      <c r="B20" s="194"/>
      <c r="C20" s="194"/>
      <c r="D20" s="194"/>
      <c r="E20" s="194"/>
      <c r="F20" s="194"/>
      <c r="G20" s="12">
        <v>13</v>
      </c>
      <c r="H20" s="48">
        <f>SUM(H21:H23)</f>
        <v>3835045</v>
      </c>
      <c r="I20" s="48">
        <f>SUM(I21:I23)</f>
        <v>2596444</v>
      </c>
      <c r="J20" s="48">
        <f>SUM(J21:J23)</f>
        <v>4071940</v>
      </c>
      <c r="K20" s="48">
        <f>SUM(K21:K23)</f>
        <v>2558583</v>
      </c>
    </row>
    <row r="21" spans="1:11" ht="12.75" customHeight="1" x14ac:dyDescent="0.25">
      <c r="A21" s="224" t="s">
        <v>105</v>
      </c>
      <c r="B21" s="224"/>
      <c r="C21" s="224"/>
      <c r="D21" s="224"/>
      <c r="E21" s="224"/>
      <c r="F21" s="224"/>
      <c r="G21" s="11">
        <v>14</v>
      </c>
      <c r="H21" s="49">
        <v>2440108</v>
      </c>
      <c r="I21" s="49">
        <v>1720441</v>
      </c>
      <c r="J21" s="49">
        <v>2599708</v>
      </c>
      <c r="K21" s="49">
        <v>1697970</v>
      </c>
    </row>
    <row r="22" spans="1:11" ht="12.75" customHeight="1" x14ac:dyDescent="0.25">
      <c r="A22" s="224" t="s">
        <v>106</v>
      </c>
      <c r="B22" s="224"/>
      <c r="C22" s="224"/>
      <c r="D22" s="224"/>
      <c r="E22" s="224"/>
      <c r="F22" s="224"/>
      <c r="G22" s="11">
        <v>15</v>
      </c>
      <c r="H22" s="49">
        <v>877189</v>
      </c>
      <c r="I22" s="49">
        <v>548198</v>
      </c>
      <c r="J22" s="49">
        <v>942420</v>
      </c>
      <c r="K22" s="49">
        <v>548688</v>
      </c>
    </row>
    <row r="23" spans="1:11" ht="12.75" customHeight="1" x14ac:dyDescent="0.25">
      <c r="A23" s="224" t="s">
        <v>107</v>
      </c>
      <c r="B23" s="224"/>
      <c r="C23" s="224"/>
      <c r="D23" s="224"/>
      <c r="E23" s="224"/>
      <c r="F23" s="224"/>
      <c r="G23" s="11">
        <v>16</v>
      </c>
      <c r="H23" s="49">
        <v>517748</v>
      </c>
      <c r="I23" s="49">
        <v>327805</v>
      </c>
      <c r="J23" s="49">
        <v>529812</v>
      </c>
      <c r="K23" s="49">
        <v>311925</v>
      </c>
    </row>
    <row r="24" spans="1:11" ht="12.75" customHeight="1" x14ac:dyDescent="0.25">
      <c r="A24" s="190" t="s">
        <v>108</v>
      </c>
      <c r="B24" s="190"/>
      <c r="C24" s="190"/>
      <c r="D24" s="190"/>
      <c r="E24" s="190"/>
      <c r="F24" s="190"/>
      <c r="G24" s="11">
        <v>17</v>
      </c>
      <c r="H24" s="49">
        <v>2564051</v>
      </c>
      <c r="I24" s="49">
        <v>1262812</v>
      </c>
      <c r="J24" s="49">
        <v>2282236</v>
      </c>
      <c r="K24" s="49">
        <v>1141610</v>
      </c>
    </row>
    <row r="25" spans="1:11" ht="12.75" customHeight="1" x14ac:dyDescent="0.25">
      <c r="A25" s="190" t="s">
        <v>109</v>
      </c>
      <c r="B25" s="190"/>
      <c r="C25" s="190"/>
      <c r="D25" s="190"/>
      <c r="E25" s="190"/>
      <c r="F25" s="190"/>
      <c r="G25" s="11">
        <v>18</v>
      </c>
      <c r="H25" s="49">
        <v>624850</v>
      </c>
      <c r="I25" s="49">
        <v>356785</v>
      </c>
      <c r="J25" s="49">
        <v>574464</v>
      </c>
      <c r="K25" s="49">
        <v>312529</v>
      </c>
    </row>
    <row r="26" spans="1:11" ht="12.75" customHeight="1" x14ac:dyDescent="0.25">
      <c r="A26" s="194" t="s">
        <v>442</v>
      </c>
      <c r="B26" s="194"/>
      <c r="C26" s="194"/>
      <c r="D26" s="194"/>
      <c r="E26" s="194"/>
      <c r="F26" s="194"/>
      <c r="G26" s="12">
        <v>19</v>
      </c>
      <c r="H26" s="48">
        <f>H27+H28</f>
        <v>7001</v>
      </c>
      <c r="I26" s="48">
        <f>I27+I28</f>
        <v>7001</v>
      </c>
      <c r="J26" s="48">
        <f>J27+J28</f>
        <v>0</v>
      </c>
      <c r="K26" s="48">
        <f>K27+K28</f>
        <v>0</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7001</v>
      </c>
      <c r="I28" s="49">
        <v>7001</v>
      </c>
      <c r="J28" s="49">
        <v>0</v>
      </c>
      <c r="K28" s="49">
        <v>0</v>
      </c>
    </row>
    <row r="29" spans="1:11" ht="12.75" customHeight="1" x14ac:dyDescent="0.25">
      <c r="A29" s="194" t="s">
        <v>443</v>
      </c>
      <c r="B29" s="194"/>
      <c r="C29" s="194"/>
      <c r="D29" s="194"/>
      <c r="E29" s="194"/>
      <c r="F29" s="194"/>
      <c r="G29" s="12">
        <v>22</v>
      </c>
      <c r="H29" s="48">
        <f>SUM(H30:H35)</f>
        <v>0</v>
      </c>
      <c r="I29" s="48">
        <f>SUM(I30:I35)</f>
        <v>0</v>
      </c>
      <c r="J29" s="48">
        <f>SUM(J30:J35)</f>
        <v>-43646</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-43646</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36162</v>
      </c>
      <c r="I36" s="49">
        <v>1063</v>
      </c>
      <c r="J36" s="49">
        <v>84713</v>
      </c>
      <c r="K36" s="49">
        <v>31315</v>
      </c>
    </row>
    <row r="37" spans="1:11" ht="12.75" customHeight="1" x14ac:dyDescent="0.25">
      <c r="A37" s="221" t="s">
        <v>361</v>
      </c>
      <c r="B37" s="221"/>
      <c r="C37" s="221"/>
      <c r="D37" s="221"/>
      <c r="E37" s="221"/>
      <c r="F37" s="221"/>
      <c r="G37" s="12">
        <v>30</v>
      </c>
      <c r="H37" s="48">
        <f>SUM(H38:H47)</f>
        <v>8700</v>
      </c>
      <c r="I37" s="48">
        <f>SUM(I38:I47)</f>
        <v>4658</v>
      </c>
      <c r="J37" s="48">
        <f>SUM(J38:J47)</f>
        <v>42910</v>
      </c>
      <c r="K37" s="48">
        <f>SUM(K38:K47)</f>
        <v>21570</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8545</v>
      </c>
      <c r="I41" s="49">
        <v>4583</v>
      </c>
      <c r="J41" s="49">
        <v>42859</v>
      </c>
      <c r="K41" s="49">
        <v>21548</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155</v>
      </c>
      <c r="I44" s="49">
        <v>75</v>
      </c>
      <c r="J44" s="49">
        <v>51</v>
      </c>
      <c r="K44" s="49">
        <v>22</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793583</v>
      </c>
      <c r="I48" s="48">
        <f>SUM(I49:I55)</f>
        <v>398774</v>
      </c>
      <c r="J48" s="48">
        <f>SUM(J49:J55)</f>
        <v>853372</v>
      </c>
      <c r="K48" s="48">
        <f>SUM(K49:K55)</f>
        <v>445160</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793566</v>
      </c>
      <c r="I51" s="49">
        <v>398774</v>
      </c>
      <c r="J51" s="49">
        <v>833028</v>
      </c>
      <c r="K51" s="49">
        <v>424816</v>
      </c>
    </row>
    <row r="52" spans="1:11" ht="12.75" customHeight="1" x14ac:dyDescent="0.25">
      <c r="A52" s="214" t="s">
        <v>144</v>
      </c>
      <c r="B52" s="214"/>
      <c r="C52" s="214"/>
      <c r="D52" s="214"/>
      <c r="E52" s="214"/>
      <c r="F52" s="214"/>
      <c r="G52" s="11">
        <v>45</v>
      </c>
      <c r="H52" s="49">
        <v>17</v>
      </c>
      <c r="I52" s="49">
        <v>0</v>
      </c>
      <c r="J52" s="49">
        <v>0</v>
      </c>
      <c r="K52" s="49">
        <v>0</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20344</v>
      </c>
      <c r="K54" s="49">
        <v>20344</v>
      </c>
    </row>
    <row r="55" spans="1:11" ht="12.75" customHeight="1" x14ac:dyDescent="0.25">
      <c r="A55" s="214" t="s">
        <v>147</v>
      </c>
      <c r="B55" s="214"/>
      <c r="C55" s="214"/>
      <c r="D55" s="214"/>
      <c r="E55" s="214"/>
      <c r="F55" s="214"/>
      <c r="G55" s="11">
        <v>48</v>
      </c>
      <c r="H55" s="49">
        <v>0</v>
      </c>
      <c r="I55" s="49">
        <v>0</v>
      </c>
      <c r="J55" s="49">
        <v>0</v>
      </c>
      <c r="K55" s="49">
        <v>0</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7188891</v>
      </c>
      <c r="I60" s="48">
        <f t="shared" ref="I60:K60" si="0">I8+I37+I56+I57</f>
        <v>5844072</v>
      </c>
      <c r="J60" s="48">
        <f t="shared" si="0"/>
        <v>7651688</v>
      </c>
      <c r="K60" s="48">
        <f t="shared" si="0"/>
        <v>6314339</v>
      </c>
    </row>
    <row r="61" spans="1:11" ht="12.75" customHeight="1" x14ac:dyDescent="0.25">
      <c r="A61" s="221" t="s">
        <v>364</v>
      </c>
      <c r="B61" s="221"/>
      <c r="C61" s="221"/>
      <c r="D61" s="221"/>
      <c r="E61" s="221"/>
      <c r="F61" s="221"/>
      <c r="G61" s="12">
        <v>54</v>
      </c>
      <c r="H61" s="48">
        <f>H14+H48+H58+H59</f>
        <v>11610508</v>
      </c>
      <c r="I61" s="48">
        <f t="shared" ref="I61:K61" si="1">I14+I48+I58+I59</f>
        <v>7528676</v>
      </c>
      <c r="J61" s="48">
        <f t="shared" si="1"/>
        <v>12143136</v>
      </c>
      <c r="K61" s="48">
        <f t="shared" si="1"/>
        <v>7607747</v>
      </c>
    </row>
    <row r="62" spans="1:11" ht="12.75" customHeight="1" x14ac:dyDescent="0.25">
      <c r="A62" s="221" t="s">
        <v>365</v>
      </c>
      <c r="B62" s="221"/>
      <c r="C62" s="221"/>
      <c r="D62" s="221"/>
      <c r="E62" s="221"/>
      <c r="F62" s="221"/>
      <c r="G62" s="12">
        <v>55</v>
      </c>
      <c r="H62" s="48">
        <f>H60-H61</f>
        <v>-4421617</v>
      </c>
      <c r="I62" s="48">
        <f t="shared" ref="I62:K62" si="2">I60-I61</f>
        <v>-1684604</v>
      </c>
      <c r="J62" s="48">
        <f t="shared" si="2"/>
        <v>-4491448</v>
      </c>
      <c r="K62" s="48">
        <f t="shared" si="2"/>
        <v>-1293408</v>
      </c>
    </row>
    <row r="63" spans="1:11" ht="12.75" customHeight="1" x14ac:dyDescent="0.25">
      <c r="A63" s="222" t="s">
        <v>366</v>
      </c>
      <c r="B63" s="222"/>
      <c r="C63" s="222"/>
      <c r="D63" s="222"/>
      <c r="E63" s="222"/>
      <c r="F63" s="222"/>
      <c r="G63" s="12">
        <v>56</v>
      </c>
      <c r="H63" s="48">
        <f>+IF((H60-H61)&gt;0,(H60-H61),0)</f>
        <v>0</v>
      </c>
      <c r="I63" s="48">
        <f t="shared" ref="I63:K63" si="3">+IF((I60-I61)&gt;0,(I60-I61),0)</f>
        <v>0</v>
      </c>
      <c r="J63" s="48">
        <f t="shared" si="3"/>
        <v>0</v>
      </c>
      <c r="K63" s="48">
        <f t="shared" si="3"/>
        <v>0</v>
      </c>
    </row>
    <row r="64" spans="1:11" ht="12.75" customHeight="1" x14ac:dyDescent="0.25">
      <c r="A64" s="222" t="s">
        <v>367</v>
      </c>
      <c r="B64" s="222"/>
      <c r="C64" s="222"/>
      <c r="D64" s="222"/>
      <c r="E64" s="222"/>
      <c r="F64" s="222"/>
      <c r="G64" s="12">
        <v>57</v>
      </c>
      <c r="H64" s="48">
        <f>+IF((H60-H61)&lt;0,(H60-H61),0)</f>
        <v>-4421617</v>
      </c>
      <c r="I64" s="48">
        <f t="shared" ref="I64:K64" si="4">+IF((I60-I61)&lt;0,(I60-I61),0)</f>
        <v>-1684604</v>
      </c>
      <c r="J64" s="48">
        <f t="shared" si="4"/>
        <v>-4491448</v>
      </c>
      <c r="K64" s="48">
        <f t="shared" si="4"/>
        <v>-1293408</v>
      </c>
    </row>
    <row r="65" spans="1:11" ht="12.75" customHeight="1" x14ac:dyDescent="0.25">
      <c r="A65" s="223" t="s">
        <v>111</v>
      </c>
      <c r="B65" s="223"/>
      <c r="C65" s="223"/>
      <c r="D65" s="223"/>
      <c r="E65" s="223"/>
      <c r="F65" s="223"/>
      <c r="G65" s="11">
        <v>58</v>
      </c>
      <c r="H65" s="49">
        <v>0</v>
      </c>
      <c r="I65" s="49">
        <v>0</v>
      </c>
      <c r="J65" s="49">
        <v>-22556</v>
      </c>
      <c r="K65" s="49">
        <v>-15783</v>
      </c>
    </row>
    <row r="66" spans="1:11" ht="12.75" customHeight="1" x14ac:dyDescent="0.25">
      <c r="A66" s="221" t="s">
        <v>368</v>
      </c>
      <c r="B66" s="221"/>
      <c r="C66" s="221"/>
      <c r="D66" s="221"/>
      <c r="E66" s="221"/>
      <c r="F66" s="221"/>
      <c r="G66" s="12">
        <v>59</v>
      </c>
      <c r="H66" s="48">
        <f>H62-H65</f>
        <v>-4421617</v>
      </c>
      <c r="I66" s="48">
        <f t="shared" ref="I66:K66" si="5">I62-I65</f>
        <v>-1684604</v>
      </c>
      <c r="J66" s="48">
        <f t="shared" si="5"/>
        <v>-4468892</v>
      </c>
      <c r="K66" s="48">
        <f t="shared" si="5"/>
        <v>-1277625</v>
      </c>
    </row>
    <row r="67" spans="1:11" ht="12.75" customHeight="1" x14ac:dyDescent="0.25">
      <c r="A67" s="222" t="s">
        <v>369</v>
      </c>
      <c r="B67" s="222"/>
      <c r="C67" s="222"/>
      <c r="D67" s="222"/>
      <c r="E67" s="222"/>
      <c r="F67" s="222"/>
      <c r="G67" s="12">
        <v>60</v>
      </c>
      <c r="H67" s="48">
        <f>+IF((H62-H65)&gt;0,(H62-H65),0)</f>
        <v>0</v>
      </c>
      <c r="I67" s="48">
        <f t="shared" ref="I67:K67" si="6">+IF((I62-I65)&gt;0,(I62-I65),0)</f>
        <v>0</v>
      </c>
      <c r="J67" s="48">
        <f t="shared" si="6"/>
        <v>0</v>
      </c>
      <c r="K67" s="48">
        <f t="shared" si="6"/>
        <v>0</v>
      </c>
    </row>
    <row r="68" spans="1:11" ht="12.75" customHeight="1" x14ac:dyDescent="0.25">
      <c r="A68" s="222" t="s">
        <v>370</v>
      </c>
      <c r="B68" s="222"/>
      <c r="C68" s="222"/>
      <c r="D68" s="222"/>
      <c r="E68" s="222"/>
      <c r="F68" s="222"/>
      <c r="G68" s="12">
        <v>61</v>
      </c>
      <c r="H68" s="48">
        <f>+IF((H62-H65)&lt;0,(H62-H65),0)</f>
        <v>-4421617</v>
      </c>
      <c r="I68" s="48">
        <f t="shared" ref="I68:K68" si="7">+IF((I62-I65)&lt;0,(I62-I65),0)</f>
        <v>-1684604</v>
      </c>
      <c r="J68" s="48">
        <f t="shared" si="7"/>
        <v>-4468892</v>
      </c>
      <c r="K68" s="48">
        <f t="shared" si="7"/>
        <v>-1277625</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f>+H68</f>
        <v>-4421617</v>
      </c>
      <c r="I89" s="52">
        <f>+I66</f>
        <v>-1684604</v>
      </c>
      <c r="J89" s="52">
        <f>+J66</f>
        <v>-4468892</v>
      </c>
      <c r="K89" s="52">
        <f>+K66</f>
        <v>-1277625</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 si="9">SUM(J92:J96)</f>
        <v>0</v>
      </c>
      <c r="K91" s="69">
        <f>SUM(K92:K96)</f>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 si="11">J91+J98-J107-J97</f>
        <v>0</v>
      </c>
      <c r="K108" s="69">
        <f>K91+K98-K107-K97</f>
        <v>0</v>
      </c>
    </row>
    <row r="109" spans="1:11" ht="12.75" customHeight="1" x14ac:dyDescent="0.25">
      <c r="A109" s="192" t="s">
        <v>393</v>
      </c>
      <c r="B109" s="192"/>
      <c r="C109" s="192"/>
      <c r="D109" s="192"/>
      <c r="E109" s="192"/>
      <c r="F109" s="192"/>
      <c r="G109" s="12">
        <v>98</v>
      </c>
      <c r="H109" s="51">
        <f>H89+H108</f>
        <v>-4421617</v>
      </c>
      <c r="I109" s="51">
        <f>I89+I108</f>
        <v>-1684604</v>
      </c>
      <c r="J109" s="51">
        <f t="shared" ref="J109:K109" si="12">J89+J108</f>
        <v>-4468892</v>
      </c>
      <c r="K109" s="51">
        <f t="shared" si="12"/>
        <v>-1277625</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-4421617</v>
      </c>
      <c r="I111" s="51">
        <f>I112+I113</f>
        <v>-1684604</v>
      </c>
      <c r="J111" s="51">
        <f>J112+J113</f>
        <v>-4468892</v>
      </c>
      <c r="K111" s="51">
        <f>K112+K113</f>
        <v>-1277625</v>
      </c>
    </row>
    <row r="112" spans="1:11" ht="12.75" customHeight="1" x14ac:dyDescent="0.25">
      <c r="A112" s="211" t="s">
        <v>113</v>
      </c>
      <c r="B112" s="211"/>
      <c r="C112" s="211"/>
      <c r="D112" s="211"/>
      <c r="E112" s="211"/>
      <c r="F112" s="211"/>
      <c r="G112" s="11">
        <v>100</v>
      </c>
      <c r="H112" s="52">
        <f>+H109</f>
        <v>-4421617</v>
      </c>
      <c r="I112" s="52">
        <f>+I109</f>
        <v>-1684604</v>
      </c>
      <c r="J112" s="52">
        <f>+J109</f>
        <v>-4468892</v>
      </c>
      <c r="K112" s="52">
        <f>+K109</f>
        <v>-1277625</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5" zoomScale="106" zoomScaleNormal="100" zoomScaleSheetLayoutView="106" workbookViewId="0">
      <selection activeCell="I9" sqref="I9"/>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
        <v>468</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465</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-4421617</v>
      </c>
      <c r="I8" s="64">
        <v>-4491448</v>
      </c>
    </row>
    <row r="9" spans="1:9" ht="12.75" customHeight="1" x14ac:dyDescent="0.25">
      <c r="A9" s="245" t="s">
        <v>171</v>
      </c>
      <c r="B9" s="245"/>
      <c r="C9" s="245"/>
      <c r="D9" s="245"/>
      <c r="E9" s="245"/>
      <c r="F9" s="245"/>
      <c r="G9" s="65">
        <v>2</v>
      </c>
      <c r="H9" s="66">
        <f>H10+H11+H12+H13+H14+H15+H16+H17</f>
        <v>2237414</v>
      </c>
      <c r="I9" s="66">
        <f>I10+I11+I12+I13+I14+I15+I16+I17</f>
        <v>3049052</v>
      </c>
    </row>
    <row r="10" spans="1:9" ht="12.75" customHeight="1" x14ac:dyDescent="0.25">
      <c r="A10" s="224" t="s">
        <v>172</v>
      </c>
      <c r="B10" s="224"/>
      <c r="C10" s="224"/>
      <c r="D10" s="224"/>
      <c r="E10" s="224"/>
      <c r="F10" s="224"/>
      <c r="G10" s="63">
        <v>3</v>
      </c>
      <c r="H10" s="64">
        <v>2564051</v>
      </c>
      <c r="I10" s="64">
        <v>2282236</v>
      </c>
    </row>
    <row r="11" spans="1:9" ht="22.2" customHeight="1" x14ac:dyDescent="0.25">
      <c r="A11" s="224" t="s">
        <v>173</v>
      </c>
      <c r="B11" s="224"/>
      <c r="C11" s="224"/>
      <c r="D11" s="224"/>
      <c r="E11" s="224"/>
      <c r="F11" s="224"/>
      <c r="G11" s="63">
        <v>4</v>
      </c>
      <c r="H11" s="64">
        <v>0</v>
      </c>
      <c r="I11" s="64">
        <v>0</v>
      </c>
    </row>
    <row r="12" spans="1:9" ht="23.4" customHeight="1" x14ac:dyDescent="0.25">
      <c r="A12" s="224" t="s">
        <v>174</v>
      </c>
      <c r="B12" s="224"/>
      <c r="C12" s="224"/>
      <c r="D12" s="224"/>
      <c r="E12" s="224"/>
      <c r="F12" s="224"/>
      <c r="G12" s="63">
        <v>5</v>
      </c>
      <c r="H12" s="64">
        <v>0</v>
      </c>
      <c r="I12" s="64">
        <v>20344</v>
      </c>
    </row>
    <row r="13" spans="1:9" ht="12.75" customHeight="1" x14ac:dyDescent="0.25">
      <c r="A13" s="224" t="s">
        <v>175</v>
      </c>
      <c r="B13" s="224"/>
      <c r="C13" s="224"/>
      <c r="D13" s="224"/>
      <c r="E13" s="224"/>
      <c r="F13" s="224"/>
      <c r="G13" s="63">
        <v>6</v>
      </c>
      <c r="H13" s="64">
        <v>-155</v>
      </c>
      <c r="I13" s="64">
        <v>-42910</v>
      </c>
    </row>
    <row r="14" spans="1:9" ht="12.75" customHeight="1" x14ac:dyDescent="0.25">
      <c r="A14" s="224" t="s">
        <v>176</v>
      </c>
      <c r="B14" s="224"/>
      <c r="C14" s="224"/>
      <c r="D14" s="224"/>
      <c r="E14" s="224"/>
      <c r="F14" s="224"/>
      <c r="G14" s="63">
        <v>7</v>
      </c>
      <c r="H14" s="64">
        <v>793566</v>
      </c>
      <c r="I14" s="64">
        <v>833028</v>
      </c>
    </row>
    <row r="15" spans="1:9" ht="12.75" customHeight="1" x14ac:dyDescent="0.25">
      <c r="A15" s="224" t="s">
        <v>177</v>
      </c>
      <c r="B15" s="224"/>
      <c r="C15" s="224"/>
      <c r="D15" s="224"/>
      <c r="E15" s="224"/>
      <c r="F15" s="224"/>
      <c r="G15" s="63">
        <v>8</v>
      </c>
      <c r="H15" s="64">
        <v>0</v>
      </c>
      <c r="I15" s="64">
        <v>-43646</v>
      </c>
    </row>
    <row r="16" spans="1:9" ht="12.75" customHeight="1" x14ac:dyDescent="0.25">
      <c r="A16" s="224" t="s">
        <v>178</v>
      </c>
      <c r="B16" s="224"/>
      <c r="C16" s="224"/>
      <c r="D16" s="224"/>
      <c r="E16" s="224"/>
      <c r="F16" s="224"/>
      <c r="G16" s="63">
        <v>9</v>
      </c>
      <c r="H16" s="64">
        <v>0</v>
      </c>
      <c r="I16" s="64">
        <v>0</v>
      </c>
    </row>
    <row r="17" spans="1:9" ht="25.2" customHeight="1" x14ac:dyDescent="0.25">
      <c r="A17" s="224" t="s">
        <v>179</v>
      </c>
      <c r="B17" s="224"/>
      <c r="C17" s="224"/>
      <c r="D17" s="224"/>
      <c r="E17" s="224"/>
      <c r="F17" s="224"/>
      <c r="G17" s="63">
        <v>10</v>
      </c>
      <c r="H17" s="64">
        <v>-1120048</v>
      </c>
      <c r="I17" s="64">
        <v>0</v>
      </c>
    </row>
    <row r="18" spans="1:9" ht="28.2" customHeight="1" x14ac:dyDescent="0.25">
      <c r="A18" s="241" t="s">
        <v>306</v>
      </c>
      <c r="B18" s="241"/>
      <c r="C18" s="241"/>
      <c r="D18" s="241"/>
      <c r="E18" s="241"/>
      <c r="F18" s="241"/>
      <c r="G18" s="65">
        <v>11</v>
      </c>
      <c r="H18" s="66">
        <f>H8+H9</f>
        <v>-2184203</v>
      </c>
      <c r="I18" s="66">
        <f>I8+I9</f>
        <v>-1442396</v>
      </c>
    </row>
    <row r="19" spans="1:9" ht="12.75" customHeight="1" x14ac:dyDescent="0.25">
      <c r="A19" s="245" t="s">
        <v>180</v>
      </c>
      <c r="B19" s="245"/>
      <c r="C19" s="245"/>
      <c r="D19" s="245"/>
      <c r="E19" s="245"/>
      <c r="F19" s="245"/>
      <c r="G19" s="65">
        <v>12</v>
      </c>
      <c r="H19" s="66">
        <f>H20+H21+H22+H23</f>
        <v>3303265</v>
      </c>
      <c r="I19" s="66">
        <f>I20+I21+I22+I23</f>
        <v>3342471</v>
      </c>
    </row>
    <row r="20" spans="1:9" ht="12.75" customHeight="1" x14ac:dyDescent="0.25">
      <c r="A20" s="224" t="s">
        <v>181</v>
      </c>
      <c r="B20" s="224"/>
      <c r="C20" s="224"/>
      <c r="D20" s="224"/>
      <c r="E20" s="224"/>
      <c r="F20" s="224"/>
      <c r="G20" s="63">
        <v>13</v>
      </c>
      <c r="H20" s="64">
        <v>5078224</v>
      </c>
      <c r="I20" s="64">
        <v>4151110</v>
      </c>
    </row>
    <row r="21" spans="1:9" ht="12.75" customHeight="1" x14ac:dyDescent="0.25">
      <c r="A21" s="224" t="s">
        <v>182</v>
      </c>
      <c r="B21" s="224"/>
      <c r="C21" s="224"/>
      <c r="D21" s="224"/>
      <c r="E21" s="224"/>
      <c r="F21" s="224"/>
      <c r="G21" s="63">
        <v>14</v>
      </c>
      <c r="H21" s="64">
        <v>-1160643</v>
      </c>
      <c r="I21" s="64">
        <v>-886847</v>
      </c>
    </row>
    <row r="22" spans="1:9" ht="12.75" customHeight="1" x14ac:dyDescent="0.25">
      <c r="A22" s="224" t="s">
        <v>183</v>
      </c>
      <c r="B22" s="224"/>
      <c r="C22" s="224"/>
      <c r="D22" s="224"/>
      <c r="E22" s="224"/>
      <c r="F22" s="224"/>
      <c r="G22" s="63">
        <v>15</v>
      </c>
      <c r="H22" s="64">
        <v>-151491</v>
      </c>
      <c r="I22" s="64">
        <v>-140135</v>
      </c>
    </row>
    <row r="23" spans="1:9" ht="12.75" customHeight="1" x14ac:dyDescent="0.25">
      <c r="A23" s="224" t="s">
        <v>184</v>
      </c>
      <c r="B23" s="224"/>
      <c r="C23" s="224"/>
      <c r="D23" s="224"/>
      <c r="E23" s="224"/>
      <c r="F23" s="224"/>
      <c r="G23" s="63">
        <v>16</v>
      </c>
      <c r="H23" s="64">
        <v>-462825</v>
      </c>
      <c r="I23" s="64">
        <v>218343</v>
      </c>
    </row>
    <row r="24" spans="1:9" ht="12.75" customHeight="1" x14ac:dyDescent="0.25">
      <c r="A24" s="241" t="s">
        <v>185</v>
      </c>
      <c r="B24" s="241"/>
      <c r="C24" s="241"/>
      <c r="D24" s="241"/>
      <c r="E24" s="241"/>
      <c r="F24" s="241"/>
      <c r="G24" s="65">
        <v>17</v>
      </c>
      <c r="H24" s="66">
        <f>H18+H19</f>
        <v>1119062</v>
      </c>
      <c r="I24" s="66">
        <f>I18+I19</f>
        <v>1900075</v>
      </c>
    </row>
    <row r="25" spans="1:9" ht="12.75" customHeight="1" x14ac:dyDescent="0.25">
      <c r="A25" s="190" t="s">
        <v>186</v>
      </c>
      <c r="B25" s="190"/>
      <c r="C25" s="190"/>
      <c r="D25" s="190"/>
      <c r="E25" s="190"/>
      <c r="F25" s="190"/>
      <c r="G25" s="63">
        <v>18</v>
      </c>
      <c r="H25" s="64">
        <v>-578632</v>
      </c>
      <c r="I25" s="64">
        <v>-780105</v>
      </c>
    </row>
    <row r="26" spans="1:9" ht="12.75" customHeight="1" x14ac:dyDescent="0.25">
      <c r="A26" s="190" t="s">
        <v>187</v>
      </c>
      <c r="B26" s="190"/>
      <c r="C26" s="190"/>
      <c r="D26" s="190"/>
      <c r="E26" s="190"/>
      <c r="F26" s="190"/>
      <c r="G26" s="63">
        <v>19</v>
      </c>
      <c r="H26" s="64">
        <v>0</v>
      </c>
      <c r="I26" s="64">
        <v>0</v>
      </c>
    </row>
    <row r="27" spans="1:9" ht="25.95" customHeight="1" x14ac:dyDescent="0.25">
      <c r="A27" s="242" t="s">
        <v>188</v>
      </c>
      <c r="B27" s="242"/>
      <c r="C27" s="242"/>
      <c r="D27" s="242"/>
      <c r="E27" s="242"/>
      <c r="F27" s="242"/>
      <c r="G27" s="65">
        <v>20</v>
      </c>
      <c r="H27" s="66">
        <f>H24+H25+H26</f>
        <v>540430</v>
      </c>
      <c r="I27" s="66">
        <f>I24+I25+I26</f>
        <v>1119970</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0</v>
      </c>
      <c r="I29" s="67">
        <v>25350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155</v>
      </c>
      <c r="I31" s="67">
        <v>51</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155</v>
      </c>
      <c r="I35" s="68">
        <f>I29+I30+I31+I32+I33+I34</f>
        <v>25401</v>
      </c>
    </row>
    <row r="36" spans="1:9" ht="22.95" customHeight="1" x14ac:dyDescent="0.25">
      <c r="A36" s="190" t="s">
        <v>197</v>
      </c>
      <c r="B36" s="190"/>
      <c r="C36" s="190"/>
      <c r="D36" s="190"/>
      <c r="E36" s="190"/>
      <c r="F36" s="190"/>
      <c r="G36" s="63">
        <v>28</v>
      </c>
      <c r="H36" s="67">
        <v>-346568</v>
      </c>
      <c r="I36" s="67">
        <v>-802470</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-375000</v>
      </c>
      <c r="I38" s="67">
        <v>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-721568</v>
      </c>
      <c r="I41" s="68">
        <f>I36+I37+I38+I39+I40</f>
        <v>-802470</v>
      </c>
    </row>
    <row r="42" spans="1:9" ht="29.4" customHeight="1" x14ac:dyDescent="0.25">
      <c r="A42" s="242" t="s">
        <v>203</v>
      </c>
      <c r="B42" s="242"/>
      <c r="C42" s="242"/>
      <c r="D42" s="242"/>
      <c r="E42" s="242"/>
      <c r="F42" s="242"/>
      <c r="G42" s="65">
        <v>34</v>
      </c>
      <c r="H42" s="68">
        <f>H35+H41</f>
        <v>-721413</v>
      </c>
      <c r="I42" s="68">
        <f>I35+I41</f>
        <v>-777069</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3700000</v>
      </c>
      <c r="I46" s="67">
        <v>4875017</v>
      </c>
    </row>
    <row r="47" spans="1:9" ht="12.75" customHeight="1" x14ac:dyDescent="0.25">
      <c r="A47" s="190" t="s">
        <v>208</v>
      </c>
      <c r="B47" s="190"/>
      <c r="C47" s="190"/>
      <c r="D47" s="190"/>
      <c r="E47" s="190"/>
      <c r="F47" s="190"/>
      <c r="G47" s="63">
        <v>38</v>
      </c>
      <c r="H47" s="67">
        <v>0</v>
      </c>
      <c r="I47" s="67">
        <v>0</v>
      </c>
    </row>
    <row r="48" spans="1:9" ht="22.2" customHeight="1" x14ac:dyDescent="0.25">
      <c r="A48" s="241" t="s">
        <v>209</v>
      </c>
      <c r="B48" s="241"/>
      <c r="C48" s="241"/>
      <c r="D48" s="241"/>
      <c r="E48" s="241"/>
      <c r="F48" s="241"/>
      <c r="G48" s="65">
        <v>39</v>
      </c>
      <c r="H48" s="68">
        <f>H44+H45+H46+H47</f>
        <v>3700000</v>
      </c>
      <c r="I48" s="68">
        <f>I44+I45+I46+I47</f>
        <v>4875017</v>
      </c>
    </row>
    <row r="49" spans="1:9" ht="24.6" customHeight="1" x14ac:dyDescent="0.25">
      <c r="A49" s="190" t="s">
        <v>305</v>
      </c>
      <c r="B49" s="190"/>
      <c r="C49" s="190"/>
      <c r="D49" s="190"/>
      <c r="E49" s="190"/>
      <c r="F49" s="190"/>
      <c r="G49" s="63">
        <v>40</v>
      </c>
      <c r="H49" s="67">
        <v>-1277221</v>
      </c>
      <c r="I49" s="67">
        <v>-2964940</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0</v>
      </c>
      <c r="I51" s="67">
        <v>-492500</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-1500000</v>
      </c>
      <c r="I53" s="67">
        <v>0</v>
      </c>
    </row>
    <row r="54" spans="1:9" ht="30.6" customHeight="1" x14ac:dyDescent="0.25">
      <c r="A54" s="241" t="s">
        <v>214</v>
      </c>
      <c r="B54" s="241"/>
      <c r="C54" s="241"/>
      <c r="D54" s="241"/>
      <c r="E54" s="241"/>
      <c r="F54" s="241"/>
      <c r="G54" s="65">
        <v>45</v>
      </c>
      <c r="H54" s="68">
        <f>H49+H50+H51+H52+H53</f>
        <v>-2777221</v>
      </c>
      <c r="I54" s="68">
        <f>I49+I50+I51+I52+I53</f>
        <v>-3457440</v>
      </c>
    </row>
    <row r="55" spans="1:9" ht="29.4" customHeight="1" x14ac:dyDescent="0.25">
      <c r="A55" s="242" t="s">
        <v>215</v>
      </c>
      <c r="B55" s="242"/>
      <c r="C55" s="242"/>
      <c r="D55" s="242"/>
      <c r="E55" s="242"/>
      <c r="F55" s="242"/>
      <c r="G55" s="65">
        <v>46</v>
      </c>
      <c r="H55" s="68">
        <f>H48+H54</f>
        <v>922779</v>
      </c>
      <c r="I55" s="68">
        <f>I48+I54</f>
        <v>1417577</v>
      </c>
    </row>
    <row r="56" spans="1:9" x14ac:dyDescent="0.25">
      <c r="A56" s="190" t="s">
        <v>216</v>
      </c>
      <c r="B56" s="190"/>
      <c r="C56" s="190"/>
      <c r="D56" s="190"/>
      <c r="E56" s="190"/>
      <c r="F56" s="190"/>
      <c r="G56" s="63">
        <v>47</v>
      </c>
      <c r="H56" s="67">
        <v>0</v>
      </c>
      <c r="I56" s="67">
        <v>0</v>
      </c>
    </row>
    <row r="57" spans="1:9" ht="26.4" customHeight="1" x14ac:dyDescent="0.25">
      <c r="A57" s="242" t="s">
        <v>217</v>
      </c>
      <c r="B57" s="242"/>
      <c r="C57" s="242"/>
      <c r="D57" s="242"/>
      <c r="E57" s="242"/>
      <c r="F57" s="242"/>
      <c r="G57" s="65">
        <v>48</v>
      </c>
      <c r="H57" s="68">
        <f>H27+H42+H55+H56</f>
        <v>741796</v>
      </c>
      <c r="I57" s="68">
        <f>I27+I42+I55+I56</f>
        <v>1760478</v>
      </c>
    </row>
    <row r="58" spans="1:9" x14ac:dyDescent="0.25">
      <c r="A58" s="244" t="s">
        <v>218</v>
      </c>
      <c r="B58" s="244"/>
      <c r="C58" s="244"/>
      <c r="D58" s="244"/>
      <c r="E58" s="244"/>
      <c r="F58" s="244"/>
      <c r="G58" s="63">
        <v>49</v>
      </c>
      <c r="H58" s="67">
        <v>1022626</v>
      </c>
      <c r="I58" s="67">
        <v>1896687</v>
      </c>
    </row>
    <row r="59" spans="1:9" ht="31.2" customHeight="1" x14ac:dyDescent="0.25">
      <c r="A59" s="242" t="s">
        <v>219</v>
      </c>
      <c r="B59" s="242"/>
      <c r="C59" s="242"/>
      <c r="D59" s="242"/>
      <c r="E59" s="242"/>
      <c r="F59" s="242"/>
      <c r="G59" s="65">
        <v>50</v>
      </c>
      <c r="H59" s="68">
        <f>H57+H58</f>
        <v>1764422</v>
      </c>
      <c r="I59" s="68">
        <f>I57+I58</f>
        <v>3657165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 right="0.7" top="0.75" bottom="0.75" header="0.3" footer="0.3"/>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I46" sqref="I46"/>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28" zoomScale="86" zoomScaleNormal="100" zoomScaleSheetLayoutView="86" workbookViewId="0">
      <selection activeCell="V41" sqref="V4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45658</v>
      </c>
      <c r="F2" s="4" t="s">
        <v>0</v>
      </c>
      <c r="G2" s="9">
        <v>45838</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82.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64039780</v>
      </c>
      <c r="I7" s="33">
        <v>3371336</v>
      </c>
      <c r="J7" s="33">
        <v>0</v>
      </c>
      <c r="K7" s="33">
        <v>0</v>
      </c>
      <c r="L7" s="33">
        <v>0</v>
      </c>
      <c r="M7" s="33">
        <v>0</v>
      </c>
      <c r="N7" s="33">
        <v>0</v>
      </c>
      <c r="O7" s="33">
        <v>27713796</v>
      </c>
      <c r="P7" s="33">
        <v>0</v>
      </c>
      <c r="Q7" s="33">
        <v>0</v>
      </c>
      <c r="R7" s="33">
        <v>0</v>
      </c>
      <c r="S7" s="33">
        <v>0</v>
      </c>
      <c r="T7" s="33">
        <v>0</v>
      </c>
      <c r="U7" s="33">
        <v>-23020941</v>
      </c>
      <c r="V7" s="33">
        <v>0</v>
      </c>
      <c r="W7" s="34">
        <f>H7+I7+J7+K7-L7+M7+N7+O7+P7+Q7+R7+U7+V7+S7+T7</f>
        <v>72103971</v>
      </c>
      <c r="X7" s="33">
        <v>0</v>
      </c>
      <c r="Y7" s="34">
        <f>W7+X7</f>
        <v>72103971</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64039780</v>
      </c>
      <c r="I10" s="34">
        <f t="shared" ref="I10:Y10" si="2">I7+I8+I9</f>
        <v>3371336</v>
      </c>
      <c r="J10" s="34">
        <f t="shared" si="2"/>
        <v>0</v>
      </c>
      <c r="K10" s="34">
        <f>K7+K8+K9</f>
        <v>0</v>
      </c>
      <c r="L10" s="34">
        <f t="shared" si="2"/>
        <v>0</v>
      </c>
      <c r="M10" s="34">
        <f t="shared" si="2"/>
        <v>0</v>
      </c>
      <c r="N10" s="34">
        <f t="shared" si="2"/>
        <v>0</v>
      </c>
      <c r="O10" s="34">
        <f t="shared" si="2"/>
        <v>27713796</v>
      </c>
      <c r="P10" s="34">
        <f t="shared" si="2"/>
        <v>0</v>
      </c>
      <c r="Q10" s="34">
        <f t="shared" si="2"/>
        <v>0</v>
      </c>
      <c r="R10" s="34">
        <f t="shared" si="2"/>
        <v>0</v>
      </c>
      <c r="S10" s="34">
        <f t="shared" si="2"/>
        <v>0</v>
      </c>
      <c r="T10" s="34">
        <f t="shared" si="2"/>
        <v>0</v>
      </c>
      <c r="U10" s="34">
        <f t="shared" si="2"/>
        <v>-23020941</v>
      </c>
      <c r="V10" s="34">
        <f t="shared" si="2"/>
        <v>0</v>
      </c>
      <c r="W10" s="34">
        <f t="shared" si="2"/>
        <v>72103971</v>
      </c>
      <c r="X10" s="34">
        <f t="shared" si="2"/>
        <v>0</v>
      </c>
      <c r="Y10" s="34">
        <f t="shared" si="2"/>
        <v>72103971</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-2678614</v>
      </c>
      <c r="W11" s="34">
        <f t="shared" ref="W11:W29" si="3">H11+I11+J11+K11-L11+M11+N11+O11+P11+Q11+R11+U11+V11+S11+T11</f>
        <v>-2678614</v>
      </c>
      <c r="X11" s="33">
        <v>0</v>
      </c>
      <c r="Y11" s="34">
        <f t="shared" ref="Y11:Y29" si="4">W11+X11</f>
        <v>-2678614</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64039780</v>
      </c>
      <c r="I30" s="36">
        <f t="shared" ref="I30:Y30" si="5">SUM(I10:I29)</f>
        <v>3371336</v>
      </c>
      <c r="J30" s="36">
        <f t="shared" si="5"/>
        <v>0</v>
      </c>
      <c r="K30" s="36">
        <f t="shared" si="5"/>
        <v>0</v>
      </c>
      <c r="L30" s="36">
        <f t="shared" si="5"/>
        <v>0</v>
      </c>
      <c r="M30" s="36">
        <f t="shared" si="5"/>
        <v>0</v>
      </c>
      <c r="N30" s="36">
        <f t="shared" si="5"/>
        <v>0</v>
      </c>
      <c r="O30" s="36">
        <f t="shared" si="5"/>
        <v>27713796</v>
      </c>
      <c r="P30" s="36">
        <f t="shared" si="5"/>
        <v>0</v>
      </c>
      <c r="Q30" s="36">
        <f t="shared" si="5"/>
        <v>0</v>
      </c>
      <c r="R30" s="36">
        <f t="shared" si="5"/>
        <v>0</v>
      </c>
      <c r="S30" s="36">
        <f t="shared" si="5"/>
        <v>0</v>
      </c>
      <c r="T30" s="36">
        <f t="shared" si="5"/>
        <v>0</v>
      </c>
      <c r="U30" s="36">
        <f t="shared" si="5"/>
        <v>-23020941</v>
      </c>
      <c r="V30" s="36">
        <f t="shared" si="5"/>
        <v>-2678614</v>
      </c>
      <c r="W30" s="36">
        <f t="shared" si="5"/>
        <v>69425357</v>
      </c>
      <c r="X30" s="36">
        <f t="shared" si="5"/>
        <v>0</v>
      </c>
      <c r="Y30" s="36">
        <f t="shared" si="5"/>
        <v>69425357</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-2678614</v>
      </c>
      <c r="W33" s="34">
        <f t="shared" si="8"/>
        <v>-2678614</v>
      </c>
      <c r="X33" s="34">
        <f t="shared" si="8"/>
        <v>0</v>
      </c>
      <c r="Y33" s="34">
        <f t="shared" si="8"/>
        <v>-2678614</v>
      </c>
    </row>
    <row r="34" spans="1:25" ht="30.75" customHeight="1" x14ac:dyDescent="0.25">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64039780</v>
      </c>
      <c r="I36" s="33">
        <v>3371336</v>
      </c>
      <c r="J36" s="33">
        <v>0</v>
      </c>
      <c r="K36" s="33">
        <v>0</v>
      </c>
      <c r="L36" s="33">
        <v>0</v>
      </c>
      <c r="M36" s="33">
        <v>0</v>
      </c>
      <c r="N36" s="33">
        <v>0</v>
      </c>
      <c r="O36" s="33">
        <v>27713796</v>
      </c>
      <c r="P36" s="33">
        <v>0</v>
      </c>
      <c r="Q36" s="33">
        <v>0</v>
      </c>
      <c r="R36" s="33">
        <v>0</v>
      </c>
      <c r="S36" s="33">
        <v>0</v>
      </c>
      <c r="T36" s="33">
        <v>0</v>
      </c>
      <c r="U36" s="33">
        <f>+U30+V30</f>
        <v>-25699555</v>
      </c>
      <c r="V36" s="33">
        <v>0</v>
      </c>
      <c r="W36" s="37">
        <f>H36+I36+J36+K36-L36+M36+N36+O36+P36+Q36+R36+U36+V36+S36+T36</f>
        <v>69425357</v>
      </c>
      <c r="X36" s="33">
        <v>0</v>
      </c>
      <c r="Y36" s="37">
        <f t="shared" ref="Y36:Y38" si="12">W36+X36</f>
        <v>69425357</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64039780</v>
      </c>
      <c r="I39" s="34">
        <f t="shared" ref="I39:Y39" si="14">I36+I37+I38</f>
        <v>3371336</v>
      </c>
      <c r="J39" s="34">
        <f t="shared" si="14"/>
        <v>0</v>
      </c>
      <c r="K39" s="34">
        <f t="shared" si="14"/>
        <v>0</v>
      </c>
      <c r="L39" s="34">
        <f t="shared" si="14"/>
        <v>0</v>
      </c>
      <c r="M39" s="34">
        <f t="shared" si="14"/>
        <v>0</v>
      </c>
      <c r="N39" s="34">
        <f t="shared" si="14"/>
        <v>0</v>
      </c>
      <c r="O39" s="34">
        <f t="shared" si="14"/>
        <v>27713796</v>
      </c>
      <c r="P39" s="34">
        <f t="shared" si="14"/>
        <v>0</v>
      </c>
      <c r="Q39" s="34">
        <f t="shared" si="14"/>
        <v>0</v>
      </c>
      <c r="R39" s="34">
        <f t="shared" si="14"/>
        <v>0</v>
      </c>
      <c r="S39" s="34">
        <f t="shared" si="14"/>
        <v>0</v>
      </c>
      <c r="T39" s="34">
        <f t="shared" si="14"/>
        <v>0</v>
      </c>
      <c r="U39" s="34">
        <f t="shared" si="14"/>
        <v>-25699555</v>
      </c>
      <c r="V39" s="34">
        <f t="shared" si="14"/>
        <v>0</v>
      </c>
      <c r="W39" s="34">
        <f t="shared" si="14"/>
        <v>69425357</v>
      </c>
      <c r="X39" s="34">
        <f t="shared" si="14"/>
        <v>0</v>
      </c>
      <c r="Y39" s="34">
        <f t="shared" si="14"/>
        <v>69425357</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-4468892</v>
      </c>
      <c r="W40" s="37">
        <f t="shared" ref="W40:W58" si="15">H40+I40+J40+K40-L40+M40+N40+O40+P40+Q40+R40+U40+V40+S40+T40</f>
        <v>-4468892</v>
      </c>
      <c r="X40" s="33">
        <v>0</v>
      </c>
      <c r="Y40" s="37">
        <f t="shared" ref="Y40:Y58" si="16">W40+X40</f>
        <v>-4468892</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64039780</v>
      </c>
      <c r="I59" s="36">
        <f t="shared" ref="I59:Y59" si="17">SUM(I39:I58)</f>
        <v>3371336</v>
      </c>
      <c r="J59" s="36">
        <f t="shared" si="17"/>
        <v>0</v>
      </c>
      <c r="K59" s="36">
        <f t="shared" si="17"/>
        <v>0</v>
      </c>
      <c r="L59" s="36">
        <f t="shared" si="17"/>
        <v>0</v>
      </c>
      <c r="M59" s="36">
        <f t="shared" si="17"/>
        <v>0</v>
      </c>
      <c r="N59" s="36">
        <f t="shared" si="17"/>
        <v>0</v>
      </c>
      <c r="O59" s="36">
        <f t="shared" si="17"/>
        <v>27713796</v>
      </c>
      <c r="P59" s="36">
        <f t="shared" si="17"/>
        <v>0</v>
      </c>
      <c r="Q59" s="36">
        <f t="shared" si="17"/>
        <v>0</v>
      </c>
      <c r="R59" s="36">
        <f t="shared" si="17"/>
        <v>0</v>
      </c>
      <c r="S59" s="36">
        <f t="shared" si="17"/>
        <v>0</v>
      </c>
      <c r="T59" s="36">
        <f t="shared" si="17"/>
        <v>0</v>
      </c>
      <c r="U59" s="36">
        <f t="shared" si="17"/>
        <v>-25699555</v>
      </c>
      <c r="V59" s="36">
        <f t="shared" si="17"/>
        <v>-4468892</v>
      </c>
      <c r="W59" s="36">
        <f t="shared" si="17"/>
        <v>64956465</v>
      </c>
      <c r="X59" s="36">
        <f t="shared" si="17"/>
        <v>0</v>
      </c>
      <c r="Y59" s="36">
        <f t="shared" si="17"/>
        <v>64956465</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-4468892</v>
      </c>
      <c r="W62" s="37">
        <f t="shared" si="20"/>
        <v>-4468892</v>
      </c>
      <c r="X62" s="37">
        <f t="shared" si="20"/>
        <v>0</v>
      </c>
      <c r="Y62" s="37">
        <f t="shared" si="20"/>
        <v>-4468892</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1"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view="pageBreakPreview" zoomScale="86" zoomScaleNormal="66" zoomScaleSheetLayoutView="86" workbookViewId="0">
      <selection sqref="A1:I40"/>
    </sheetView>
  </sheetViews>
  <sheetFormatPr defaultRowHeight="13.2" x14ac:dyDescent="0.25"/>
  <cols>
    <col min="9" max="9" width="95" customWidth="1"/>
  </cols>
  <sheetData>
    <row r="1" spans="1:9" ht="12.75" customHeight="1" x14ac:dyDescent="0.25">
      <c r="A1" s="302" t="s">
        <v>469</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46.6" customHeight="1" x14ac:dyDescent="0.25">
      <c r="A40" s="303"/>
      <c r="B40" s="303"/>
      <c r="C40" s="303"/>
      <c r="D40" s="303"/>
      <c r="E40" s="303"/>
      <c r="F40" s="303"/>
      <c r="G40" s="303"/>
      <c r="H40" s="303"/>
      <c r="I40" s="303"/>
    </row>
    <row r="41" spans="1:9" ht="15.6" customHeight="1" x14ac:dyDescent="0.25">
      <c r="A41" s="304"/>
      <c r="B41" s="304"/>
      <c r="C41" s="304"/>
      <c r="D41" s="304"/>
      <c r="E41" s="304"/>
      <c r="F41" s="304"/>
      <c r="G41" s="304"/>
      <c r="H41" s="304"/>
      <c r="I41" s="304"/>
    </row>
  </sheetData>
  <mergeCells count="2">
    <mergeCell ref="A1:I40"/>
    <mergeCell ref="A41:I41"/>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9FDCCB43-9A86-40D0-9B6F-8462C0C88EC6}"/>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purl.org/dc/terms/"/>
    <ds:schemaRef ds:uri="http://schemas.microsoft.com/office/2006/documentManagement/types"/>
    <ds:schemaRef ds:uri="http://purl.org/dc/elements/1.1/"/>
    <ds:schemaRef ds:uri="041d80b7-e3cf-4673-a593-9d4c7240208b"/>
    <ds:schemaRef ds:uri="http://schemas.microsoft.com/office/infopath/2007/PartnerControls"/>
    <ds:schemaRef ds:uri="http://schemas.openxmlformats.org/package/2006/metadata/core-properties"/>
    <ds:schemaRef ds:uri="d65a50fc-9b55-461a-a454-307befa5936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2024-04-28T17:21:45Z</cp:lastPrinted>
  <dcterms:created xsi:type="dcterms:W3CDTF">2008-10-17T11:51:54Z</dcterms:created>
  <dcterms:modified xsi:type="dcterms:W3CDTF">2025-07-23T13:27:41Z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