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3/ZA PREDAJU/KONSOLIDIRANO/HR/"/>
    </mc:Choice>
  </mc:AlternateContent>
  <xr:revisionPtr revIDLastSave="6" documentId="8_{90CD6ED5-11E2-4EC3-9762-076482BC3071}" xr6:coauthVersionLast="47" xr6:coauthVersionMax="47" xr10:uidLastSave="{A5502C67-8491-490A-99C5-D0D99E78D8F8}"/>
  <bookViews>
    <workbookView xWindow="-28920" yWindow="-2655" windowWidth="29040" windowHeight="15840" activeTab="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3" i="26" l="1"/>
  <c r="J13" i="26"/>
  <c r="H86" i="26"/>
  <c r="H131" i="18" l="1"/>
  <c r="U36" i="22" l="1"/>
  <c r="H127" i="18" l="1"/>
  <c r="H19" i="18"/>
  <c r="H18" i="18"/>
  <c r="W8" i="22" l="1"/>
  <c r="W9" i="22"/>
  <c r="W7" i="22"/>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6" i="26" s="1"/>
  <c r="J89" i="26" s="1"/>
  <c r="J63" i="26"/>
  <c r="H63" i="26"/>
  <c r="K62" i="26"/>
  <c r="K66" i="26" s="1"/>
  <c r="H62" i="26"/>
  <c r="H68" i="26" s="1"/>
  <c r="H64" i="26"/>
  <c r="I51" i="21"/>
  <c r="I53" i="21" s="1"/>
  <c r="H51" i="21"/>
  <c r="H53" i="21" s="1"/>
  <c r="I67" i="26" l="1"/>
  <c r="I89" i="26" s="1"/>
  <c r="I68" i="26"/>
  <c r="I86" i="26" s="1"/>
  <c r="J66" i="26"/>
  <c r="J68" i="26"/>
  <c r="K67" i="26"/>
  <c r="K68" i="26"/>
  <c r="K86" i="26" s="1"/>
  <c r="H66" i="26"/>
  <c r="H67" i="26"/>
  <c r="H89" i="26" s="1"/>
  <c r="I85" i="18"/>
  <c r="H85" i="18"/>
  <c r="H85" i="26" l="1"/>
  <c r="K89" i="26"/>
  <c r="K85" i="26"/>
  <c r="J85" i="26"/>
  <c r="I85"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00" i="26"/>
  <c r="I99" i="26" s="1"/>
  <c r="I98" i="26" s="1"/>
  <c r="I97" i="26" s="1"/>
  <c r="I96" i="26" s="1"/>
  <c r="I95" i="26" s="1"/>
  <c r="I94" i="26" s="1"/>
  <c r="I93" i="26" s="1"/>
  <c r="I92" i="26" s="1"/>
  <c r="I91" i="26" s="1"/>
  <c r="J100" i="26"/>
  <c r="J99" i="26" s="1"/>
  <c r="J98" i="26" s="1"/>
  <c r="J97" i="26" s="1"/>
  <c r="J96" i="26" s="1"/>
  <c r="J95" i="26" s="1"/>
  <c r="J94" i="26" s="1"/>
  <c r="J93" i="26" s="1"/>
  <c r="J92" i="26" s="1"/>
  <c r="J91" i="26" s="1"/>
  <c r="H100" i="26"/>
  <c r="H99" i="26" s="1"/>
  <c r="H98" i="26" s="1"/>
  <c r="H97" i="26" s="1"/>
  <c r="H96" i="26" s="1"/>
  <c r="H95" i="26" s="1"/>
  <c r="H94" i="26" s="1"/>
  <c r="H93" i="26" s="1"/>
  <c r="H92" i="26" s="1"/>
  <c r="H91" i="26" s="1"/>
  <c r="K100" i="26"/>
  <c r="K99" i="26" s="1"/>
  <c r="K98" i="26" s="1"/>
  <c r="K97" i="26" s="1"/>
  <c r="K96" i="26" s="1"/>
  <c r="K95" i="26" s="1"/>
  <c r="K94" i="26" s="1"/>
  <c r="K93" i="26" s="1"/>
  <c r="K92" i="26" s="1"/>
  <c r="K91" i="26" s="1"/>
  <c r="I90" i="26" l="1"/>
  <c r="I108" i="26"/>
  <c r="I109" i="26" s="1"/>
  <c r="I112" i="26" s="1"/>
  <c r="I111" i="26" s="1"/>
  <c r="H90" i="26"/>
  <c r="H108" i="26"/>
  <c r="H109" i="26" s="1"/>
  <c r="H112" i="26" s="1"/>
  <c r="H111" i="26" s="1"/>
  <c r="J108" i="26"/>
  <c r="J109" i="26" s="1"/>
  <c r="J112" i="26" s="1"/>
  <c r="J111" i="26" s="1"/>
  <c r="J90" i="26"/>
  <c r="K90" i="26"/>
  <c r="K108" i="26"/>
  <c r="K109" i="26" s="1"/>
  <c r="K112" i="26" s="1"/>
  <c r="K111" i="26" s="1"/>
</calcChain>
</file>

<file path=xl/sharedStrings.xml><?xml version="1.0" encoding="utf-8"?>
<sst xmlns="http://schemas.openxmlformats.org/spreadsheetml/2006/main" count="539" uniqueCount="475">
  <si>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</si>
  <si>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</si>
  <si>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</si>
  <si>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</si>
  <si>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</si>
  <si>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</si>
  <si>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</si>
  <si>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</si>
  <si>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</si>
  <si>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</si>
  <si>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</si>
  <si>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</si>
  <si>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</si>
  <si>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</si>
  <si>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</si>
  <si>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</si>
  <si>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</si>
  <si>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</si>
  <si>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</si>
  <si>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</si>
  <si>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</si>
  <si>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</si>
  <si>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</si>
  <si>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</si>
  <si>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</si>
  <si>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</si>
  <si>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</si>
  <si>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</si>
  <si>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</si>
  <si>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</si>
  <si>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</si>
  <si>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</si>
  <si>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</si>
  <si>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</si>
  <si>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</si>
  <si>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</si>
  <si>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</si>
  <si>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</si>
  <si>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</si>
  <si>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</si>
  <si>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</si>
  <si>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</si>
  <si>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</si>
  <si>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</si>
  <si>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</si>
  <si>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</si>
  <si>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</si>
  <si>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</si>
  <si>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</si>
  <si>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</si>
  <si>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</si>
  <si>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</si>
  <si>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</si>
  <si>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</si>
  <si>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</si>
  <si>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</si>
  <si>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</si>
  <si>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</si>
  <si>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</si>
  <si>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</si>
  <si>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</si>
  <si>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</si>
  <si>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</si>
  <si>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</si>
  <si>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</si>
  <si>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</si>
  <si>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</si>
  <si>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</si>
  <si>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</si>
  <si>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</si>
  <si>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</si>
  <si>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</si>
  <si>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</si>
  <si>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</si>
  <si>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</si>
  <si>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</si>
  <si>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</si>
  <si>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</si>
  <si>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</si>
  <si>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</si>
  <si>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</si>
  <si>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</si>
  <si>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</si>
  <si>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</si>
  <si>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</si>
  <si>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</si>
  <si>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</si>
  <si>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</si>
  <si>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</si>
  <si>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</si>
  <si>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</si>
  <si>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</si>
  <si>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</si>
  <si>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</si>
  <si>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</si>
  <si>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</si>
  <si>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</si>
  <si>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</si>
  <si>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</si>
  <si>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</si>
  <si>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</si>
  <si>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</si>
  <si>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</si>
  <si>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</si>
  <si>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</si>
  <si>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</si>
  <si>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</si>
  <si>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</si>
  <si>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</si>
  <si>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</si>
  <si>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</si>
  <si>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</si>
  <si>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</si>
  <si>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</si>
  <si>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</si>
  <si>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</si>
  <si>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</si>
  <si>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</si>
  <si>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</si>
  <si>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</si>
  <si>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</si>
  <si>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</si>
  <si>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</si>
  <si>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</si>
  <si>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</si>
  <si>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</si>
  <si>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</si>
  <si>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</si>
  <si>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</si>
  <si>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</si>
  <si>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</si>
  <si>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</si>
  <si>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</si>
  <si>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</si>
  <si>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</si>
  <si>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</si>
  <si>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</si>
  <si>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</si>
  <si>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</si>
  <si>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</si>
  <si>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</si>
  <si>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</si>
  <si>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</si>
  <si>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</si>
  <si>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</si>
  <si>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</si>
  <si>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</si>
  <si>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</si>
  <si>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</si>
  <si>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</si>
  <si>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</si>
  <si>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</si>
  <si>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</si>
  <si>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</si>
  <si>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</si>
  <si>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</si>
  <si>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</si>
  <si>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</si>
  <si>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</si>
  <si>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</si>
  <si>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</si>
  <si>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</si>
  <si>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</si>
  <si>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</si>
  <si>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</si>
  <si>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</si>
  <si>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</si>
  <si>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</si>
  <si>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</si>
  <si>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</si>
  <si>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</si>
  <si>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</si>
  <si>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</si>
  <si>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</si>
  <si>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</si>
  <si>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</si>
  <si>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</si>
  <si>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</si>
  <si>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</si>
  <si>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</si>
  <si>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</si>
  <si>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</si>
  <si>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</si>
  <si>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</si>
  <si>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</si>
  <si>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</si>
  <si>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</si>
  <si>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</si>
  <si>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</si>
  <si>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</si>
  <si>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</si>
  <si>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</si>
  <si>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</si>
  <si>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</si>
  <si>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</si>
  <si>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</si>
  <si>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</si>
  <si>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</si>
  <si>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</si>
  <si>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</si>
  <si>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</si>
  <si>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</si>
  <si>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</si>
  <si>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</si>
  <si>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</si>
  <si>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</si>
  <si>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</si>
  <si>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</si>
  <si>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</si>
  <si>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</si>
  <si>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</si>
  <si>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</si>
  <si>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</si>
  <si>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</si>
  <si>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</si>
  <si>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</si>
  <si>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</si>
  <si>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</si>
  <si>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</si>
  <si>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</si>
  <si>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</si>
  <si>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</si>
  <si>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</si>
  <si>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</si>
  <si>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</si>
  <si>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</si>
  <si>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</si>
  <si>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</si>
  <si>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</si>
  <si>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</si>
  <si>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</si>
  <si>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</si>
  <si>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</si>
  <si>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</si>
  <si>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</si>
  <si>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</si>
  <si>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</si>
  <si>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</si>
  <si>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</si>
  <si>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</si>
  <si>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</si>
  <si>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</si>
  <si>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</si>
  <si>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</si>
  <si>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</si>
  <si>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</si>
  <si>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</si>
  <si>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</si>
  <si>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</si>
  <si>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</si>
  <si>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</si>
  <si>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</si>
  <si>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</si>
  <si>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</si>
  <si>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</si>
  <si>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</si>
  <si>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</si>
  <si>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</si>
  <si>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</si>
  <si>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</si>
  <si>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</si>
  <si>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</si>
  <si>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</si>
  <si>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</si>
  <si>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</si>
  <si>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</si>
  <si>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</si>
  <si>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</si>
  <si>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</si>
  <si>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</si>
  <si>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</si>
  <si>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</si>
  <si>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</si>
  <si>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</si>
  <si>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</si>
  <si>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</si>
  <si>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</si>
  <si>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</si>
  <si>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</si>
  <si>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</si>
  <si>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</si>
  <si>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</si>
  <si>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</si>
  <si>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</si>
  <si>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</si>
  <si>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</si>
  <si>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</si>
  <si>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</si>
  <si>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</si>
  <si>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</si>
  <si>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</si>
  <si>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</si>
  <si>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</si>
  <si>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</si>
  <si>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</si>
  <si>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</si>
  <si>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</si>
  <si>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</si>
  <si>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</si>
  <si>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</si>
  <si>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</si>
  <si>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</si>
  <si>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</si>
  <si>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</si>
  <si>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</si>
  <si>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</si>
  <si>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</si>
  <si>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</si>
  <si>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</si>
  <si>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</si>
  <si>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</si>
  <si>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</si>
  <si>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</si>
  <si>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</si>
  <si>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</si>
  <si>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</si>
  <si>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</si>
  <si>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</si>
  <si>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</si>
  <si>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</si>
  <si>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</si>
  <si>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</si>
  <si>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</si>
  <si>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</si>
  <si>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</si>
  <si>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</si>
  <si>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</si>
  <si>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</si>
  <si>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</si>
  <si>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</si>
  <si>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</si>
  <si>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</si>
  <si>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</si>
  <si>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</si>
  <si>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</si>
  <si>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</si>
  <si>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</si>
  <si>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</si>
  <si>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</si>
  <si>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</si>
  <si>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</si>
  <si>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</si>
  <si>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</si>
  <si>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</si>
  <si>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</si>
  <si>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</si>
  <si>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</si>
  <si>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</si>
  <si>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</si>
  <si>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</si>
  <si>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</si>
  <si>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</si>
  <si>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</si>
  <si>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</si>
  <si>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</si>
  <si>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</si>
  <si>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</si>
  <si>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</si>
  <si>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</si>
  <si>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</si>
  <si>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</si>
  <si>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</si>
  <si>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</si>
  <si>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</si>
  <si>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</si>
  <si>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</si>
  <si>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</si>
  <si>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</si>
  <si>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</si>
  <si>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</si>
  <si>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</si>
  <si>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</si>
  <si>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</si>
  <si>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</si>
  <si>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</si>
  <si>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</si>
  <si>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</si>
  <si>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</si>
  <si>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</si>
  <si>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</si>
  <si>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</si>
  <si>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</si>
  <si>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</si>
  <si>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</si>
  <si>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</si>
  <si>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</si>
  <si>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</si>
  <si>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</si>
  <si>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</si>
  <si>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</si>
  <si>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</si>
  <si>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</si>
  <si>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</si>
  <si>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</si>
  <si>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</si>
  <si>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</si>
  <si>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</si>
  <si>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</si>
  <si>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</si>
  <si>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</si>
  <si>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</si>
  <si>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</si>
  <si>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</si>
  <si>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</si>
  <si>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</si>
  <si>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</si>
  <si>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</si>
  <si>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</si>
  <si>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</si>
  <si>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</si>
  <si>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</si>
  <si>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</si>
  <si>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</si>
  <si>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</si>
  <si>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</si>
  <si>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</si>
  <si>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</si>
  <si>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</si>
  <si>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</si>
  <si>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</si>
  <si>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</si>
  <si>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</si>
  <si>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</si>
  <si>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</si>
  <si>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</si>
  <si>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</si>
  <si>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</si>
  <si>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</si>
  <si>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</si>
  <si>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</si>
  <si>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</si>
  <si>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</si>
  <si>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</si>
  <si>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</si>
  <si>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</si>
  <si>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</si>
  <si>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</si>
  <si>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</si>
  <si>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</si>
  <si>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</si>
  <si>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</si>
  <si>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</si>
  <si>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</si>
  <si>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</si>
  <si>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</si>
  <si>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</si>
  <si>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</si>
  <si>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</si>
  <si>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</si>
  <si>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</si>
  <si>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040000817</t>
  </si>
  <si>
    <t>56994999963</t>
  </si>
  <si>
    <t>1285</t>
  </si>
  <si>
    <t>HR</t>
  </si>
  <si>
    <t>74780030Q33IX8LEE969</t>
  </si>
  <si>
    <t>JADRAN d.d.</t>
  </si>
  <si>
    <t>CRIKVENICA</t>
  </si>
  <si>
    <t>BANA JELAČIĆA 16</t>
  </si>
  <si>
    <t>uprava@jadran-crikvenica.hr</t>
  </si>
  <si>
    <t>www.jadran-crikvenica.hr</t>
  </si>
  <si>
    <t xml:space="preserve">STOLIST D.O.O. </t>
  </si>
  <si>
    <t>CRIKVENICA, FRANKOPANSKA 22</t>
  </si>
  <si>
    <t>ADRIA COAST TURIZAM D.O.O.</t>
  </si>
  <si>
    <t>NE</t>
  </si>
  <si>
    <t>NATALI  IVANČIĆ  MAJETIĆ</t>
  </si>
  <si>
    <t>051800482</t>
  </si>
  <si>
    <t>financije@jadran-crikvenica.hr</t>
  </si>
  <si>
    <t>CRIKVENICA, BANA JELAČIĆA 16</t>
  </si>
  <si>
    <t>stanje na dan 31.12.2023</t>
  </si>
  <si>
    <t>u razdoblju 01.01.2023. do 31.12.2023.</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</si>
  <si>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__01.01.2023.-31.12.2023.____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</si>
  <si>
    <t>Obveznik:   JADRAN d.d.-KONSOLIDIRANO</t>
  </si>
  <si>
    <t>Obveznik:    JADRAN d.d.-KONSOLIDIRANO</t>
  </si>
  <si>
    <t>Obveznik:     JADRAN d.d.-KONSOLIDIRANO</t>
  </si>
  <si>
    <t xml:space="preserve">18.  efekti transakcije prodaje Cluba Adriatic d.o.o. i kupnje Adria coast turizam d.o.o. u izvještaju za 4. kvartal su procijenjeni.
Konačni efekti bit će provedeni unutar revidiranog godišnjeg izvješća.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</si>
</sst>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36" fillId="0" borderId="0" xfId="0" applyFont="1" applyAlignment="1">
      <alignment horizontal="left" vertical="center" wrapText="1"/>
    </xf>
    <xf numFmtId="0" fontId="36" fillId="0" borderId="0" xfId="0" applyFont="1" applyAlignment="1">
      <alignment horizontal="left" vertical="center"/>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workbookViewId="0">
      <selection activeCell="C30" sqref="C30"/>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44927</v>
      </c>
      <c r="F4" s="177"/>
      <c r="G4" s="86" t="s">
        <v>0</v>
      </c>
      <c r="H4" s="176">
        <v>45291</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330</v>
      </c>
      <c r="C6" s="90"/>
      <c r="D6" s="90"/>
      <c r="E6" s="42">
        <v>2023</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4</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332</v>
      </c>
      <c r="B10" s="166"/>
      <c r="C10" s="166"/>
      <c r="D10" s="166"/>
      <c r="E10" s="166"/>
      <c r="F10" s="166"/>
      <c r="G10" s="166"/>
      <c r="H10" s="166"/>
      <c r="I10" s="166"/>
      <c r="J10" s="95"/>
    </row>
    <row r="11" spans="1:20" ht="24.6" customHeight="1" x14ac:dyDescent="0.3">
      <c r="A11" s="153" t="s">
        <v>309</v>
      </c>
      <c r="B11" s="167"/>
      <c r="C11" s="159" t="s">
        <v>449</v>
      </c>
      <c r="D11" s="160"/>
      <c r="E11" s="96"/>
      <c r="F11" s="126" t="s">
        <v>333</v>
      </c>
      <c r="G11" s="163"/>
      <c r="H11" s="142" t="s">
        <v>453</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450</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451</v>
      </c>
      <c r="D15" s="160"/>
      <c r="E15" s="164"/>
      <c r="F15" s="155"/>
      <c r="G15" s="101" t="s">
        <v>334</v>
      </c>
      <c r="H15" s="142" t="s">
        <v>454</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335</v>
      </c>
      <c r="C17" s="159" t="s">
        <v>452</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455</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51260</v>
      </c>
      <c r="D21" s="143"/>
      <c r="E21" s="132"/>
      <c r="F21" s="132"/>
      <c r="G21" s="133" t="s">
        <v>456</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457</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458</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459</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293</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338</v>
      </c>
      <c r="D31" s="152" t="s">
        <v>336</v>
      </c>
      <c r="E31" s="140"/>
      <c r="F31" s="140"/>
      <c r="G31" s="140"/>
      <c r="H31" s="77"/>
      <c r="I31" s="109" t="s">
        <v>337</v>
      </c>
      <c r="J31" s="110" t="s">
        <v>338</v>
      </c>
    </row>
    <row r="32" spans="1:10" x14ac:dyDescent="0.3">
      <c r="A32" s="153"/>
      <c r="B32" s="154"/>
      <c r="C32" s="111"/>
      <c r="D32" s="86"/>
      <c r="E32" s="155"/>
      <c r="F32" s="155"/>
      <c r="G32" s="155"/>
      <c r="H32" s="155"/>
      <c r="I32" s="107"/>
      <c r="J32" s="108"/>
    </row>
    <row r="33" spans="1:10" x14ac:dyDescent="0.3">
      <c r="A33" s="153" t="s">
        <v>326</v>
      </c>
      <c r="B33" s="154"/>
      <c r="C33" s="44" t="s">
        <v>340</v>
      </c>
      <c r="D33" s="152" t="s">
        <v>339</v>
      </c>
      <c r="E33" s="140"/>
      <c r="F33" s="140"/>
      <c r="G33" s="140"/>
      <c r="H33" s="104"/>
      <c r="I33" s="109" t="s">
        <v>340</v>
      </c>
      <c r="J33" s="110" t="s">
        <v>341</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t="s">
        <v>460</v>
      </c>
      <c r="B37" s="149"/>
      <c r="C37" s="149"/>
      <c r="D37" s="149"/>
      <c r="E37" s="148" t="s">
        <v>461</v>
      </c>
      <c r="F37" s="149"/>
      <c r="G37" s="149"/>
      <c r="H37" s="149"/>
      <c r="I37" s="150"/>
      <c r="J37" s="76">
        <v>2741865</v>
      </c>
    </row>
    <row r="38" spans="1:10" x14ac:dyDescent="0.3">
      <c r="A38" s="98"/>
      <c r="B38" s="77"/>
      <c r="C38" s="105"/>
      <c r="D38" s="151"/>
      <c r="E38" s="151"/>
      <c r="F38" s="151"/>
      <c r="G38" s="151"/>
      <c r="H38" s="151"/>
      <c r="I38" s="151"/>
      <c r="J38" s="100"/>
    </row>
    <row r="39" spans="1:10" x14ac:dyDescent="0.3">
      <c r="A39" s="148" t="s">
        <v>462</v>
      </c>
      <c r="B39" s="149"/>
      <c r="C39" s="149"/>
      <c r="D39" s="150"/>
      <c r="E39" s="148" t="s">
        <v>467</v>
      </c>
      <c r="F39" s="149"/>
      <c r="G39" s="149"/>
      <c r="H39" s="149"/>
      <c r="I39" s="150"/>
      <c r="J39" s="44">
        <v>4628233</v>
      </c>
    </row>
    <row r="40" spans="1:10" x14ac:dyDescent="0.3">
      <c r="A40" s="98"/>
      <c r="B40" s="77"/>
      <c r="C40" s="105"/>
      <c r="D40" s="113"/>
      <c r="E40" s="151"/>
      <c r="F40" s="151"/>
      <c r="G40" s="151"/>
      <c r="H40" s="151"/>
      <c r="I40" s="99"/>
      <c r="J40" s="100"/>
    </row>
    <row r="41" spans="1:10" x14ac:dyDescent="0.3">
      <c r="A41" s="148"/>
      <c r="B41" s="149"/>
      <c r="C41" s="149"/>
      <c r="D41" s="150"/>
      <c r="E41" s="148"/>
      <c r="F41" s="149"/>
      <c r="G41" s="149"/>
      <c r="H41" s="149"/>
      <c r="I41" s="150"/>
      <c r="J41" s="44"/>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342</v>
      </c>
    </row>
    <row r="49" spans="1:10" x14ac:dyDescent="0.3">
      <c r="A49" s="114"/>
      <c r="B49" s="105"/>
      <c r="C49" s="105"/>
      <c r="D49" s="77"/>
      <c r="E49" s="132"/>
      <c r="F49" s="132"/>
      <c r="G49" s="146"/>
      <c r="H49" s="146"/>
      <c r="I49" s="77"/>
      <c r="J49" s="115" t="s">
        <v>343</v>
      </c>
    </row>
    <row r="50" spans="1:10" ht="14.4" customHeight="1" x14ac:dyDescent="0.3">
      <c r="A50" s="125" t="s">
        <v>319</v>
      </c>
      <c r="B50" s="126"/>
      <c r="C50" s="142" t="s">
        <v>463</v>
      </c>
      <c r="D50" s="143"/>
      <c r="E50" s="144" t="s">
        <v>344</v>
      </c>
      <c r="F50" s="145"/>
      <c r="G50" s="133"/>
      <c r="H50" s="134"/>
      <c r="I50" s="134"/>
      <c r="J50" s="135"/>
    </row>
    <row r="51" spans="1:10" x14ac:dyDescent="0.3">
      <c r="A51" s="114"/>
      <c r="B51" s="105"/>
      <c r="C51" s="146"/>
      <c r="D51" s="146"/>
      <c r="E51" s="132"/>
      <c r="F51" s="132"/>
      <c r="G51" s="147" t="s">
        <v>345</v>
      </c>
      <c r="H51" s="147"/>
      <c r="I51" s="147"/>
      <c r="J51" s="91"/>
    </row>
    <row r="52" spans="1:10" ht="13.95" customHeight="1" x14ac:dyDescent="0.3">
      <c r="A52" s="125" t="s">
        <v>320</v>
      </c>
      <c r="B52" s="126"/>
      <c r="C52" s="133" t="s">
        <v>464</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465</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466</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346</v>
      </c>
      <c r="B58" s="126"/>
      <c r="C58" s="127"/>
      <c r="D58" s="128"/>
      <c r="E58" s="128"/>
      <c r="F58" s="128"/>
      <c r="G58" s="128"/>
      <c r="H58" s="128"/>
      <c r="I58" s="128"/>
      <c r="J58" s="129"/>
    </row>
    <row r="59" spans="1:10" ht="14.4" customHeight="1" x14ac:dyDescent="0.3">
      <c r="A59" s="98"/>
      <c r="B59" s="77"/>
      <c r="C59" s="130" t="s">
        <v>347</v>
      </c>
      <c r="D59" s="130"/>
      <c r="E59" s="130"/>
      <c r="F59" s="130"/>
      <c r="G59" s="77"/>
      <c r="H59" s="77"/>
      <c r="I59" s="77"/>
      <c r="J59" s="100"/>
    </row>
    <row r="60" spans="1:10" x14ac:dyDescent="0.3">
      <c r="A60" s="125" t="s">
        <v>348</v>
      </c>
      <c r="B60" s="126"/>
      <c r="C60" s="127"/>
      <c r="D60" s="128"/>
      <c r="E60" s="128"/>
      <c r="F60" s="128"/>
      <c r="G60" s="128"/>
      <c r="H60" s="128"/>
      <c r="I60" s="128"/>
      <c r="J60" s="129"/>
    </row>
    <row r="61" spans="1:10" ht="14.4" customHeight="1" x14ac:dyDescent="0.3">
      <c r="A61" s="116"/>
      <c r="B61" s="117"/>
      <c r="C61" s="131" t="s">
        <v>349</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I96" sqref="I96"/>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t="s">
        <v>468</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471</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125641678</v>
      </c>
      <c r="I9" s="120">
        <f>I10+I17+I27+I38+I43</f>
        <v>143288507</v>
      </c>
    </row>
    <row r="10" spans="1:9" ht="12.75" customHeight="1" x14ac:dyDescent="0.25">
      <c r="A10" s="186" t="s">
        <v>5</v>
      </c>
      <c r="B10" s="186"/>
      <c r="C10" s="186"/>
      <c r="D10" s="186"/>
      <c r="E10" s="186"/>
      <c r="F10" s="186"/>
      <c r="G10" s="12">
        <v>3</v>
      </c>
      <c r="H10" s="120">
        <f>H11+H12+H13+H14+H15+H16</f>
        <v>39847170</v>
      </c>
      <c r="I10" s="120">
        <f>I11+I12+I13+I14+I15+I16</f>
        <v>8100162</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268707</v>
      </c>
      <c r="I12" s="18">
        <v>213409</v>
      </c>
    </row>
    <row r="13" spans="1:9" ht="12.75" customHeight="1" x14ac:dyDescent="0.25">
      <c r="A13" s="182" t="s">
        <v>8</v>
      </c>
      <c r="B13" s="182"/>
      <c r="C13" s="182"/>
      <c r="D13" s="182"/>
      <c r="E13" s="182"/>
      <c r="F13" s="182"/>
      <c r="G13" s="11">
        <v>6</v>
      </c>
      <c r="H13" s="18">
        <v>0</v>
      </c>
      <c r="I13" s="18">
        <v>0</v>
      </c>
    </row>
    <row r="14" spans="1:9" ht="12.75" customHeight="1" x14ac:dyDescent="0.25">
      <c r="A14" s="182" t="s">
        <v>9</v>
      </c>
      <c r="B14" s="182"/>
      <c r="C14" s="182"/>
      <c r="D14" s="182"/>
      <c r="E14" s="182"/>
      <c r="F14" s="182"/>
      <c r="G14" s="11">
        <v>7</v>
      </c>
      <c r="H14" s="18">
        <v>0</v>
      </c>
      <c r="I14" s="18">
        <v>0</v>
      </c>
    </row>
    <row r="15" spans="1:9" ht="12.75" customHeight="1" x14ac:dyDescent="0.25">
      <c r="A15" s="182" t="s">
        <v>10</v>
      </c>
      <c r="B15" s="182"/>
      <c r="C15" s="182"/>
      <c r="D15" s="182"/>
      <c r="E15" s="182"/>
      <c r="F15" s="182"/>
      <c r="G15" s="11">
        <v>8</v>
      </c>
      <c r="H15" s="18">
        <v>0</v>
      </c>
      <c r="I15" s="18">
        <v>0</v>
      </c>
    </row>
    <row r="16" spans="1:9" ht="12.75" customHeight="1" x14ac:dyDescent="0.25">
      <c r="A16" s="182" t="s">
        <v>11</v>
      </c>
      <c r="B16" s="182"/>
      <c r="C16" s="182"/>
      <c r="D16" s="182"/>
      <c r="E16" s="182"/>
      <c r="F16" s="182"/>
      <c r="G16" s="11">
        <v>9</v>
      </c>
      <c r="H16" s="18">
        <v>39578463</v>
      </c>
      <c r="I16" s="18">
        <v>7886753</v>
      </c>
    </row>
    <row r="17" spans="1:9" ht="12.75" customHeight="1" x14ac:dyDescent="0.25">
      <c r="A17" s="186" t="s">
        <v>12</v>
      </c>
      <c r="B17" s="186"/>
      <c r="C17" s="186"/>
      <c r="D17" s="186"/>
      <c r="E17" s="186"/>
      <c r="F17" s="186"/>
      <c r="G17" s="12">
        <v>10</v>
      </c>
      <c r="H17" s="120">
        <f>H18+H19+H20+H21+H22+H23+H24+H25+H26</f>
        <v>83285319</v>
      </c>
      <c r="I17" s="120">
        <f>I18+I19+I20+I21+I22+I23+I24+I25+I26</f>
        <v>132679156</v>
      </c>
    </row>
    <row r="18" spans="1:9" ht="12.75" customHeight="1" x14ac:dyDescent="0.25">
      <c r="A18" s="182" t="s">
        <v>13</v>
      </c>
      <c r="B18" s="182"/>
      <c r="C18" s="182"/>
      <c r="D18" s="182"/>
      <c r="E18" s="182"/>
      <c r="F18" s="182"/>
      <c r="G18" s="11">
        <v>11</v>
      </c>
      <c r="H18" s="18">
        <f>31714785+326684</f>
        <v>32041469</v>
      </c>
      <c r="I18" s="18">
        <v>34852491</v>
      </c>
    </row>
    <row r="19" spans="1:9" ht="12.75" customHeight="1" x14ac:dyDescent="0.25">
      <c r="A19" s="182" t="s">
        <v>14</v>
      </c>
      <c r="B19" s="182"/>
      <c r="C19" s="182"/>
      <c r="D19" s="182"/>
      <c r="E19" s="182"/>
      <c r="F19" s="182"/>
      <c r="G19" s="11">
        <v>12</v>
      </c>
      <c r="H19" s="18">
        <f>31985783+898063</f>
        <v>32883846</v>
      </c>
      <c r="I19" s="18">
        <v>78805938</v>
      </c>
    </row>
    <row r="20" spans="1:9" ht="12.75" customHeight="1" x14ac:dyDescent="0.25">
      <c r="A20" s="182" t="s">
        <v>15</v>
      </c>
      <c r="B20" s="182"/>
      <c r="C20" s="182"/>
      <c r="D20" s="182"/>
      <c r="E20" s="182"/>
      <c r="F20" s="182"/>
      <c r="G20" s="11">
        <v>13</v>
      </c>
      <c r="H20" s="18">
        <v>11717334</v>
      </c>
      <c r="I20" s="18">
        <v>11114383</v>
      </c>
    </row>
    <row r="21" spans="1:9" ht="12.75" customHeight="1" x14ac:dyDescent="0.25">
      <c r="A21" s="182" t="s">
        <v>16</v>
      </c>
      <c r="B21" s="182"/>
      <c r="C21" s="182"/>
      <c r="D21" s="182"/>
      <c r="E21" s="182"/>
      <c r="F21" s="182"/>
      <c r="G21" s="11">
        <v>14</v>
      </c>
      <c r="H21" s="18">
        <v>0</v>
      </c>
      <c r="I21" s="18">
        <v>0</v>
      </c>
    </row>
    <row r="22" spans="1:9" ht="12.75" customHeight="1" x14ac:dyDescent="0.25">
      <c r="A22" s="182" t="s">
        <v>17</v>
      </c>
      <c r="B22" s="182"/>
      <c r="C22" s="182"/>
      <c r="D22" s="182"/>
      <c r="E22" s="182"/>
      <c r="F22" s="182"/>
      <c r="G22" s="11">
        <v>15</v>
      </c>
      <c r="H22" s="18">
        <v>166053</v>
      </c>
      <c r="I22" s="18">
        <v>138317</v>
      </c>
    </row>
    <row r="23" spans="1:9" ht="12.75" customHeight="1" x14ac:dyDescent="0.25">
      <c r="A23" s="182" t="s">
        <v>18</v>
      </c>
      <c r="B23" s="182"/>
      <c r="C23" s="182"/>
      <c r="D23" s="182"/>
      <c r="E23" s="182"/>
      <c r="F23" s="182"/>
      <c r="G23" s="11">
        <v>16</v>
      </c>
      <c r="H23" s="18">
        <v>0</v>
      </c>
      <c r="I23" s="18">
        <v>0</v>
      </c>
    </row>
    <row r="24" spans="1:9" ht="12.75" customHeight="1" x14ac:dyDescent="0.25">
      <c r="A24" s="182" t="s">
        <v>19</v>
      </c>
      <c r="B24" s="182"/>
      <c r="C24" s="182"/>
      <c r="D24" s="182"/>
      <c r="E24" s="182"/>
      <c r="F24" s="182"/>
      <c r="G24" s="11">
        <v>17</v>
      </c>
      <c r="H24" s="18">
        <v>2255374</v>
      </c>
      <c r="I24" s="18">
        <v>3555926</v>
      </c>
    </row>
    <row r="25" spans="1:9" ht="12.75" customHeight="1" x14ac:dyDescent="0.25">
      <c r="A25" s="182" t="s">
        <v>20</v>
      </c>
      <c r="B25" s="182"/>
      <c r="C25" s="182"/>
      <c r="D25" s="182"/>
      <c r="E25" s="182"/>
      <c r="F25" s="182"/>
      <c r="G25" s="11">
        <v>18</v>
      </c>
      <c r="H25" s="18">
        <v>0</v>
      </c>
      <c r="I25" s="18">
        <v>0</v>
      </c>
    </row>
    <row r="26" spans="1:9" ht="12.75" customHeight="1" x14ac:dyDescent="0.25">
      <c r="A26" s="182" t="s">
        <v>21</v>
      </c>
      <c r="B26" s="182"/>
      <c r="C26" s="182"/>
      <c r="D26" s="182"/>
      <c r="E26" s="182"/>
      <c r="F26" s="182"/>
      <c r="G26" s="11">
        <v>19</v>
      </c>
      <c r="H26" s="18">
        <v>4221243</v>
      </c>
      <c r="I26" s="18">
        <v>4212101</v>
      </c>
    </row>
    <row r="27" spans="1:9" ht="12.75" customHeight="1" x14ac:dyDescent="0.25">
      <c r="A27" s="186" t="s">
        <v>22</v>
      </c>
      <c r="B27" s="186"/>
      <c r="C27" s="186"/>
      <c r="D27" s="186"/>
      <c r="E27" s="186"/>
      <c r="F27" s="186"/>
      <c r="G27" s="12">
        <v>20</v>
      </c>
      <c r="H27" s="120">
        <f>SUM(H28:H37)</f>
        <v>0</v>
      </c>
      <c r="I27" s="120">
        <f>SUM(I28:I37)</f>
        <v>0</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0</v>
      </c>
      <c r="I34" s="18">
        <v>0</v>
      </c>
    </row>
    <row r="35" spans="1:9" ht="12.75" customHeight="1" x14ac:dyDescent="0.25">
      <c r="A35" s="182" t="s">
        <v>30</v>
      </c>
      <c r="B35" s="182"/>
      <c r="C35" s="182"/>
      <c r="D35" s="182"/>
      <c r="E35" s="182"/>
      <c r="F35" s="182"/>
      <c r="G35" s="11">
        <v>28</v>
      </c>
      <c r="H35" s="18">
        <v>0</v>
      </c>
      <c r="I35" s="18">
        <v>0</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0</v>
      </c>
      <c r="I37" s="18">
        <v>0</v>
      </c>
    </row>
    <row r="38" spans="1:9" ht="12.75" customHeight="1" x14ac:dyDescent="0.25">
      <c r="A38" s="186" t="s">
        <v>33</v>
      </c>
      <c r="B38" s="186"/>
      <c r="C38" s="186"/>
      <c r="D38" s="186"/>
      <c r="E38" s="186"/>
      <c r="F38" s="186"/>
      <c r="G38" s="12">
        <v>31</v>
      </c>
      <c r="H38" s="120">
        <f>H39+H40+H41+H42</f>
        <v>0</v>
      </c>
      <c r="I38" s="120">
        <f>I39+I40+I41+I42</f>
        <v>0</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0</v>
      </c>
      <c r="I41" s="18">
        <v>0</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2509189</v>
      </c>
      <c r="I43" s="18">
        <v>2509189</v>
      </c>
    </row>
    <row r="44" spans="1:9" ht="12.75" customHeight="1" x14ac:dyDescent="0.25">
      <c r="A44" s="184" t="s">
        <v>303</v>
      </c>
      <c r="B44" s="184"/>
      <c r="C44" s="184"/>
      <c r="D44" s="184"/>
      <c r="E44" s="184"/>
      <c r="F44" s="184"/>
      <c r="G44" s="12">
        <v>37</v>
      </c>
      <c r="H44" s="120">
        <f>H45+H53+H60+H70</f>
        <v>26368522</v>
      </c>
      <c r="I44" s="120">
        <f>I45+I53+I60+I70</f>
        <v>3638199</v>
      </c>
    </row>
    <row r="45" spans="1:9" ht="12.75" customHeight="1" x14ac:dyDescent="0.25">
      <c r="A45" s="186" t="s">
        <v>39</v>
      </c>
      <c r="B45" s="186"/>
      <c r="C45" s="186"/>
      <c r="D45" s="186"/>
      <c r="E45" s="186"/>
      <c r="F45" s="186"/>
      <c r="G45" s="12">
        <v>38</v>
      </c>
      <c r="H45" s="120">
        <f>SUM(H46:H52)</f>
        <v>24539341</v>
      </c>
      <c r="I45" s="120">
        <f>SUM(I46:I52)</f>
        <v>638641</v>
      </c>
    </row>
    <row r="46" spans="1:9" ht="12.75" customHeight="1" x14ac:dyDescent="0.25">
      <c r="A46" s="182" t="s">
        <v>40</v>
      </c>
      <c r="B46" s="182"/>
      <c r="C46" s="182"/>
      <c r="D46" s="182"/>
      <c r="E46" s="182"/>
      <c r="F46" s="182"/>
      <c r="G46" s="11">
        <v>39</v>
      </c>
      <c r="H46" s="18">
        <v>117584</v>
      </c>
      <c r="I46" s="18">
        <v>635460</v>
      </c>
    </row>
    <row r="47" spans="1:9" ht="12.75" customHeight="1" x14ac:dyDescent="0.25">
      <c r="A47" s="182" t="s">
        <v>41</v>
      </c>
      <c r="B47" s="182"/>
      <c r="C47" s="182"/>
      <c r="D47" s="182"/>
      <c r="E47" s="182"/>
      <c r="F47" s="182"/>
      <c r="G47" s="11">
        <v>40</v>
      </c>
      <c r="H47" s="18">
        <v>0</v>
      </c>
      <c r="I47" s="18">
        <v>0</v>
      </c>
    </row>
    <row r="48" spans="1:9" ht="12.75" customHeight="1" x14ac:dyDescent="0.25">
      <c r="A48" s="182" t="s">
        <v>42</v>
      </c>
      <c r="B48" s="182"/>
      <c r="C48" s="182"/>
      <c r="D48" s="182"/>
      <c r="E48" s="182"/>
      <c r="F48" s="182"/>
      <c r="G48" s="11">
        <v>41</v>
      </c>
      <c r="H48" s="18">
        <v>0</v>
      </c>
      <c r="I48" s="18">
        <v>0</v>
      </c>
    </row>
    <row r="49" spans="1:9" ht="12.75" customHeight="1" x14ac:dyDescent="0.25">
      <c r="A49" s="182" t="s">
        <v>43</v>
      </c>
      <c r="B49" s="182"/>
      <c r="C49" s="182"/>
      <c r="D49" s="182"/>
      <c r="E49" s="182"/>
      <c r="F49" s="182"/>
      <c r="G49" s="11">
        <v>42</v>
      </c>
      <c r="H49" s="18">
        <v>2912</v>
      </c>
      <c r="I49" s="18">
        <v>3181</v>
      </c>
    </row>
    <row r="50" spans="1:9" ht="12.75" customHeight="1" x14ac:dyDescent="0.25">
      <c r="A50" s="182" t="s">
        <v>44</v>
      </c>
      <c r="B50" s="182"/>
      <c r="C50" s="182"/>
      <c r="D50" s="182"/>
      <c r="E50" s="182"/>
      <c r="F50" s="182"/>
      <c r="G50" s="11">
        <v>43</v>
      </c>
      <c r="H50" s="18">
        <v>0</v>
      </c>
      <c r="I50" s="18">
        <v>0</v>
      </c>
    </row>
    <row r="51" spans="1:9" ht="12.75" customHeight="1" x14ac:dyDescent="0.25">
      <c r="A51" s="182" t="s">
        <v>45</v>
      </c>
      <c r="B51" s="182"/>
      <c r="C51" s="182"/>
      <c r="D51" s="182"/>
      <c r="E51" s="182"/>
      <c r="F51" s="182"/>
      <c r="G51" s="11">
        <v>44</v>
      </c>
      <c r="H51" s="18">
        <v>24418845</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1023104</v>
      </c>
      <c r="I53" s="120">
        <f>SUM(I54:I59)</f>
        <v>1080339</v>
      </c>
    </row>
    <row r="54" spans="1:9" ht="12.75" customHeight="1" x14ac:dyDescent="0.25">
      <c r="A54" s="182" t="s">
        <v>48</v>
      </c>
      <c r="B54" s="182"/>
      <c r="C54" s="182"/>
      <c r="D54" s="182"/>
      <c r="E54" s="182"/>
      <c r="F54" s="182"/>
      <c r="G54" s="11">
        <v>47</v>
      </c>
      <c r="H54" s="18">
        <v>0</v>
      </c>
      <c r="I54" s="18">
        <v>0</v>
      </c>
    </row>
    <row r="55" spans="1:9" ht="12.75" customHeight="1" x14ac:dyDescent="0.25">
      <c r="A55" s="182" t="s">
        <v>49</v>
      </c>
      <c r="B55" s="182"/>
      <c r="C55" s="182"/>
      <c r="D55" s="182"/>
      <c r="E55" s="182"/>
      <c r="F55" s="182"/>
      <c r="G55" s="11">
        <v>48</v>
      </c>
      <c r="H55" s="18">
        <v>0</v>
      </c>
      <c r="I55" s="18">
        <v>0</v>
      </c>
    </row>
    <row r="56" spans="1:9" ht="12.75" customHeight="1" x14ac:dyDescent="0.25">
      <c r="A56" s="182" t="s">
        <v>50</v>
      </c>
      <c r="B56" s="182"/>
      <c r="C56" s="182"/>
      <c r="D56" s="182"/>
      <c r="E56" s="182"/>
      <c r="F56" s="182"/>
      <c r="G56" s="11">
        <v>49</v>
      </c>
      <c r="H56" s="18">
        <v>286764</v>
      </c>
      <c r="I56" s="18">
        <v>509214</v>
      </c>
    </row>
    <row r="57" spans="1:9" ht="12.75" customHeight="1" x14ac:dyDescent="0.25">
      <c r="A57" s="182" t="s">
        <v>51</v>
      </c>
      <c r="B57" s="182"/>
      <c r="C57" s="182"/>
      <c r="D57" s="182"/>
      <c r="E57" s="182"/>
      <c r="F57" s="182"/>
      <c r="G57" s="11">
        <v>50</v>
      </c>
      <c r="H57" s="18">
        <v>36391</v>
      </c>
      <c r="I57" s="18">
        <v>39070</v>
      </c>
    </row>
    <row r="58" spans="1:9" ht="12.75" customHeight="1" x14ac:dyDescent="0.25">
      <c r="A58" s="182" t="s">
        <v>52</v>
      </c>
      <c r="B58" s="182"/>
      <c r="C58" s="182"/>
      <c r="D58" s="182"/>
      <c r="E58" s="182"/>
      <c r="F58" s="182"/>
      <c r="G58" s="11">
        <v>51</v>
      </c>
      <c r="H58" s="18">
        <v>490880</v>
      </c>
      <c r="I58" s="18">
        <v>362617</v>
      </c>
    </row>
    <row r="59" spans="1:9" ht="12.75" customHeight="1" x14ac:dyDescent="0.25">
      <c r="A59" s="182" t="s">
        <v>53</v>
      </c>
      <c r="B59" s="182"/>
      <c r="C59" s="182"/>
      <c r="D59" s="182"/>
      <c r="E59" s="182"/>
      <c r="F59" s="182"/>
      <c r="G59" s="11">
        <v>52</v>
      </c>
      <c r="H59" s="18">
        <v>209069</v>
      </c>
      <c r="I59" s="18">
        <v>169438</v>
      </c>
    </row>
    <row r="60" spans="1:9" ht="12.75" customHeight="1" x14ac:dyDescent="0.25">
      <c r="A60" s="186" t="s">
        <v>54</v>
      </c>
      <c r="B60" s="186"/>
      <c r="C60" s="186"/>
      <c r="D60" s="186"/>
      <c r="E60" s="186"/>
      <c r="F60" s="186"/>
      <c r="G60" s="12">
        <v>53</v>
      </c>
      <c r="H60" s="120">
        <f>SUM(H61:H69)</f>
        <v>0</v>
      </c>
      <c r="I60" s="120">
        <f>SUM(I61:I69)</f>
        <v>150093</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0</v>
      </c>
      <c r="I63" s="18">
        <v>0</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0</v>
      </c>
      <c r="I67" s="18">
        <v>0</v>
      </c>
    </row>
    <row r="68" spans="1:9" ht="12.75" customHeight="1" x14ac:dyDescent="0.25">
      <c r="A68" s="182" t="s">
        <v>30</v>
      </c>
      <c r="B68" s="182"/>
      <c r="C68" s="182"/>
      <c r="D68" s="182"/>
      <c r="E68" s="182"/>
      <c r="F68" s="182"/>
      <c r="G68" s="11">
        <v>61</v>
      </c>
      <c r="H68" s="18">
        <v>0</v>
      </c>
      <c r="I68" s="18">
        <v>150093</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806077</v>
      </c>
      <c r="I70" s="18">
        <v>1769126</v>
      </c>
    </row>
    <row r="71" spans="1:9" ht="12.75" customHeight="1" x14ac:dyDescent="0.25">
      <c r="A71" s="183" t="s">
        <v>58</v>
      </c>
      <c r="B71" s="183"/>
      <c r="C71" s="183"/>
      <c r="D71" s="183"/>
      <c r="E71" s="183"/>
      <c r="F71" s="183"/>
      <c r="G71" s="11">
        <v>64</v>
      </c>
      <c r="H71" s="18">
        <v>9793</v>
      </c>
      <c r="I71" s="18">
        <v>149645</v>
      </c>
    </row>
    <row r="72" spans="1:9" ht="12.75" customHeight="1" x14ac:dyDescent="0.25">
      <c r="A72" s="184" t="s">
        <v>304</v>
      </c>
      <c r="B72" s="184"/>
      <c r="C72" s="184"/>
      <c r="D72" s="184"/>
      <c r="E72" s="184"/>
      <c r="F72" s="184"/>
      <c r="G72" s="12">
        <v>65</v>
      </c>
      <c r="H72" s="120">
        <f>H8+H9+H44+H71</f>
        <v>152019993</v>
      </c>
      <c r="I72" s="120">
        <f>I8+I9+I44+I71</f>
        <v>147076351</v>
      </c>
    </row>
    <row r="73" spans="1:9" ht="12.75" customHeight="1" x14ac:dyDescent="0.25">
      <c r="A73" s="183" t="s">
        <v>59</v>
      </c>
      <c r="B73" s="183"/>
      <c r="C73" s="183"/>
      <c r="D73" s="183"/>
      <c r="E73" s="183"/>
      <c r="F73" s="183"/>
      <c r="G73" s="11">
        <v>66</v>
      </c>
      <c r="H73" s="18">
        <v>0</v>
      </c>
      <c r="I73" s="18">
        <v>0</v>
      </c>
    </row>
    <row r="74" spans="1:9" x14ac:dyDescent="0.25">
      <c r="A74" s="187" t="s">
        <v>60</v>
      </c>
      <c r="B74" s="188"/>
      <c r="C74" s="188"/>
      <c r="D74" s="188"/>
      <c r="E74" s="188"/>
      <c r="F74" s="188"/>
      <c r="G74" s="188"/>
      <c r="H74" s="188"/>
      <c r="I74" s="188"/>
    </row>
    <row r="75" spans="1:9" ht="12.75" customHeight="1" x14ac:dyDescent="0.25">
      <c r="A75" s="184" t="s">
        <v>354</v>
      </c>
      <c r="B75" s="184"/>
      <c r="C75" s="184"/>
      <c r="D75" s="184"/>
      <c r="E75" s="184"/>
      <c r="F75" s="184"/>
      <c r="G75" s="12">
        <v>67</v>
      </c>
      <c r="H75" s="121">
        <f>H76+H77+H78+H84+H85+H91+H94+H97</f>
        <v>71675322</v>
      </c>
      <c r="I75" s="121">
        <f>I76+I77+I78+I84+I85+I91+I94+I97</f>
        <v>77357321</v>
      </c>
    </row>
    <row r="76" spans="1:9" ht="12.75" customHeight="1" x14ac:dyDescent="0.25">
      <c r="A76" s="182" t="s">
        <v>61</v>
      </c>
      <c r="B76" s="182"/>
      <c r="C76" s="182"/>
      <c r="D76" s="182"/>
      <c r="E76" s="182"/>
      <c r="F76" s="182"/>
      <c r="G76" s="11">
        <v>68</v>
      </c>
      <c r="H76" s="18">
        <v>64039781</v>
      </c>
      <c r="I76" s="18">
        <v>64039780</v>
      </c>
    </row>
    <row r="77" spans="1:9" ht="12.75" customHeight="1" x14ac:dyDescent="0.25">
      <c r="A77" s="182" t="s">
        <v>62</v>
      </c>
      <c r="B77" s="182"/>
      <c r="C77" s="182"/>
      <c r="D77" s="182"/>
      <c r="E77" s="182"/>
      <c r="F77" s="182"/>
      <c r="G77" s="11">
        <v>69</v>
      </c>
      <c r="H77" s="18">
        <v>31085131</v>
      </c>
      <c r="I77" s="18">
        <v>31085132</v>
      </c>
    </row>
    <row r="78" spans="1:9" ht="12.75" customHeight="1" x14ac:dyDescent="0.25">
      <c r="A78" s="186" t="s">
        <v>63</v>
      </c>
      <c r="B78" s="186"/>
      <c r="C78" s="186"/>
      <c r="D78" s="186"/>
      <c r="E78" s="186"/>
      <c r="F78" s="186"/>
      <c r="G78" s="12">
        <v>70</v>
      </c>
      <c r="H78" s="121">
        <f>SUM(H79:H83)</f>
        <v>0</v>
      </c>
      <c r="I78" s="121">
        <f>SUM(I79:I83)</f>
        <v>0</v>
      </c>
    </row>
    <row r="79" spans="1:9" ht="12.75" customHeight="1" x14ac:dyDescent="0.25">
      <c r="A79" s="182" t="s">
        <v>64</v>
      </c>
      <c r="B79" s="182"/>
      <c r="C79" s="182"/>
      <c r="D79" s="182"/>
      <c r="E79" s="182"/>
      <c r="F79" s="182"/>
      <c r="G79" s="11">
        <v>71</v>
      </c>
      <c r="H79" s="18">
        <v>0</v>
      </c>
      <c r="I79" s="18">
        <v>0</v>
      </c>
    </row>
    <row r="80" spans="1:9" ht="12.75" customHeight="1" x14ac:dyDescent="0.25">
      <c r="A80" s="182" t="s">
        <v>65</v>
      </c>
      <c r="B80" s="182"/>
      <c r="C80" s="182"/>
      <c r="D80" s="182"/>
      <c r="E80" s="182"/>
      <c r="F80" s="182"/>
      <c r="G80" s="11">
        <v>72</v>
      </c>
      <c r="H80" s="18">
        <v>0</v>
      </c>
      <c r="I80" s="18">
        <v>0</v>
      </c>
    </row>
    <row r="81" spans="1:9" ht="12.75" customHeight="1" x14ac:dyDescent="0.25">
      <c r="A81" s="182" t="s">
        <v>66</v>
      </c>
      <c r="B81" s="182"/>
      <c r="C81" s="182"/>
      <c r="D81" s="182"/>
      <c r="E81" s="182"/>
      <c r="F81" s="182"/>
      <c r="G81" s="11">
        <v>73</v>
      </c>
      <c r="H81" s="18">
        <v>0</v>
      </c>
      <c r="I81" s="18">
        <v>0</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0</v>
      </c>
      <c r="I83" s="18">
        <v>0</v>
      </c>
    </row>
    <row r="84" spans="1:9" ht="12.75" customHeight="1" x14ac:dyDescent="0.25">
      <c r="A84" s="185" t="s">
        <v>69</v>
      </c>
      <c r="B84" s="185"/>
      <c r="C84" s="185"/>
      <c r="D84" s="185"/>
      <c r="E84" s="185"/>
      <c r="F84" s="185"/>
      <c r="G84" s="46">
        <v>76</v>
      </c>
      <c r="H84" s="47">
        <v>0</v>
      </c>
      <c r="I84" s="47">
        <v>0</v>
      </c>
    </row>
    <row r="85" spans="1:9" ht="12.75" customHeight="1" x14ac:dyDescent="0.25">
      <c r="A85" s="186" t="s">
        <v>446</v>
      </c>
      <c r="B85" s="186"/>
      <c r="C85" s="186"/>
      <c r="D85" s="186"/>
      <c r="E85" s="186"/>
      <c r="F85" s="186"/>
      <c r="G85" s="12">
        <v>77</v>
      </c>
      <c r="H85" s="120">
        <f>H86+H87+H88+H89+H90</f>
        <v>0</v>
      </c>
      <c r="I85" s="120">
        <f>I86+I87+I88+I89+I90</f>
        <v>0</v>
      </c>
    </row>
    <row r="86" spans="1:9" ht="25.5" customHeight="1" x14ac:dyDescent="0.25">
      <c r="A86" s="182" t="s">
        <v>447</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350</v>
      </c>
      <c r="B89" s="182"/>
      <c r="C89" s="182"/>
      <c r="D89" s="182"/>
      <c r="E89" s="182"/>
      <c r="F89" s="182"/>
      <c r="G89" s="11">
        <v>81</v>
      </c>
      <c r="H89" s="18">
        <v>0</v>
      </c>
      <c r="I89" s="18">
        <v>0</v>
      </c>
    </row>
    <row r="90" spans="1:9" ht="12.75" customHeight="1" x14ac:dyDescent="0.25">
      <c r="A90" s="182" t="s">
        <v>351</v>
      </c>
      <c r="B90" s="182"/>
      <c r="C90" s="182"/>
      <c r="D90" s="182"/>
      <c r="E90" s="182"/>
      <c r="F90" s="182"/>
      <c r="G90" s="11">
        <v>82</v>
      </c>
      <c r="H90" s="18">
        <v>0</v>
      </c>
      <c r="I90" s="18">
        <v>0</v>
      </c>
    </row>
    <row r="91" spans="1:9" ht="12.75" customHeight="1" x14ac:dyDescent="0.25">
      <c r="A91" s="186" t="s">
        <v>352</v>
      </c>
      <c r="B91" s="186"/>
      <c r="C91" s="186"/>
      <c r="D91" s="186"/>
      <c r="E91" s="186"/>
      <c r="F91" s="186"/>
      <c r="G91" s="12">
        <v>83</v>
      </c>
      <c r="H91" s="120">
        <f>H92-H93</f>
        <v>-23346034</v>
      </c>
      <c r="I91" s="120">
        <f>I92-I93</f>
        <v>-23449590</v>
      </c>
    </row>
    <row r="92" spans="1:9" ht="12.75" customHeight="1" x14ac:dyDescent="0.25">
      <c r="A92" s="182" t="s">
        <v>72</v>
      </c>
      <c r="B92" s="182"/>
      <c r="C92" s="182"/>
      <c r="D92" s="182"/>
      <c r="E92" s="182"/>
      <c r="F92" s="182"/>
      <c r="G92" s="11">
        <v>84</v>
      </c>
      <c r="H92" s="18">
        <v>0</v>
      </c>
      <c r="I92" s="18">
        <v>0</v>
      </c>
    </row>
    <row r="93" spans="1:9" ht="12.75" customHeight="1" x14ac:dyDescent="0.25">
      <c r="A93" s="182" t="s">
        <v>73</v>
      </c>
      <c r="B93" s="182"/>
      <c r="C93" s="182"/>
      <c r="D93" s="182"/>
      <c r="E93" s="182"/>
      <c r="F93" s="182"/>
      <c r="G93" s="11">
        <v>85</v>
      </c>
      <c r="H93" s="18">
        <v>23346034</v>
      </c>
      <c r="I93" s="18">
        <v>23449590</v>
      </c>
    </row>
    <row r="94" spans="1:9" ht="12.75" customHeight="1" x14ac:dyDescent="0.25">
      <c r="A94" s="186" t="s">
        <v>353</v>
      </c>
      <c r="B94" s="186"/>
      <c r="C94" s="186"/>
      <c r="D94" s="186"/>
      <c r="E94" s="186"/>
      <c r="F94" s="186"/>
      <c r="G94" s="12">
        <v>86</v>
      </c>
      <c r="H94" s="120">
        <f>H95-H96</f>
        <v>-103556</v>
      </c>
      <c r="I94" s="120">
        <f>I95-I96</f>
        <v>5681999</v>
      </c>
    </row>
    <row r="95" spans="1:9" ht="12.75" customHeight="1" x14ac:dyDescent="0.25">
      <c r="A95" s="182" t="s">
        <v>74</v>
      </c>
      <c r="B95" s="182"/>
      <c r="C95" s="182"/>
      <c r="D95" s="182"/>
      <c r="E95" s="182"/>
      <c r="F95" s="182"/>
      <c r="G95" s="11">
        <v>87</v>
      </c>
      <c r="H95" s="18">
        <v>0</v>
      </c>
      <c r="I95" s="18">
        <v>5681999</v>
      </c>
    </row>
    <row r="96" spans="1:9" ht="12.75" customHeight="1" x14ac:dyDescent="0.25">
      <c r="A96" s="182" t="s">
        <v>75</v>
      </c>
      <c r="B96" s="182"/>
      <c r="C96" s="182"/>
      <c r="D96" s="182"/>
      <c r="E96" s="182"/>
      <c r="F96" s="182"/>
      <c r="G96" s="11">
        <v>88</v>
      </c>
      <c r="H96" s="18">
        <v>103556</v>
      </c>
      <c r="I96" s="18">
        <v>0</v>
      </c>
    </row>
    <row r="97" spans="1:9" ht="12.75" customHeight="1" x14ac:dyDescent="0.25">
      <c r="A97" s="182" t="s">
        <v>76</v>
      </c>
      <c r="B97" s="182"/>
      <c r="C97" s="182"/>
      <c r="D97" s="182"/>
      <c r="E97" s="182"/>
      <c r="F97" s="182"/>
      <c r="G97" s="11">
        <v>89</v>
      </c>
      <c r="H97" s="18">
        <v>0</v>
      </c>
      <c r="I97" s="18">
        <v>0</v>
      </c>
    </row>
    <row r="98" spans="1:9" ht="12.75" customHeight="1" x14ac:dyDescent="0.25">
      <c r="A98" s="184" t="s">
        <v>355</v>
      </c>
      <c r="B98" s="184"/>
      <c r="C98" s="184"/>
      <c r="D98" s="184"/>
      <c r="E98" s="184"/>
      <c r="F98" s="184"/>
      <c r="G98" s="12">
        <v>90</v>
      </c>
      <c r="H98" s="120">
        <f>SUM(H99:H104)</f>
        <v>81153</v>
      </c>
      <c r="I98" s="120">
        <f>SUM(I99:I104)</f>
        <v>118955</v>
      </c>
    </row>
    <row r="99" spans="1:9" ht="12.75" customHeight="1" x14ac:dyDescent="0.25">
      <c r="A99" s="182" t="s">
        <v>77</v>
      </c>
      <c r="B99" s="182"/>
      <c r="C99" s="182"/>
      <c r="D99" s="182"/>
      <c r="E99" s="182"/>
      <c r="F99" s="182"/>
      <c r="G99" s="11">
        <v>91</v>
      </c>
      <c r="H99" s="18">
        <v>81153</v>
      </c>
      <c r="I99" s="18">
        <v>81153</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37802</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356</v>
      </c>
      <c r="B105" s="184"/>
      <c r="C105" s="184"/>
      <c r="D105" s="184"/>
      <c r="E105" s="184"/>
      <c r="F105" s="184"/>
      <c r="G105" s="12">
        <v>97</v>
      </c>
      <c r="H105" s="120">
        <f>SUM(H106:H116)</f>
        <v>68631791</v>
      </c>
      <c r="I105" s="120">
        <f>SUM(I106:I116)</f>
        <v>55264063</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0</v>
      </c>
      <c r="I110" s="18">
        <v>0</v>
      </c>
    </row>
    <row r="111" spans="1:9" ht="12.75" customHeight="1" x14ac:dyDescent="0.25">
      <c r="A111" s="182" t="s">
        <v>88</v>
      </c>
      <c r="B111" s="182"/>
      <c r="C111" s="182"/>
      <c r="D111" s="182"/>
      <c r="E111" s="182"/>
      <c r="F111" s="182"/>
      <c r="G111" s="11">
        <v>103</v>
      </c>
      <c r="H111" s="18">
        <v>24579691</v>
      </c>
      <c r="I111" s="18">
        <v>44547044</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0</v>
      </c>
      <c r="I113" s="18">
        <v>0</v>
      </c>
    </row>
    <row r="114" spans="1:9" ht="12.75" customHeight="1" x14ac:dyDescent="0.25">
      <c r="A114" s="182" t="s">
        <v>91</v>
      </c>
      <c r="B114" s="182"/>
      <c r="C114" s="182"/>
      <c r="D114" s="182"/>
      <c r="E114" s="182"/>
      <c r="F114" s="182"/>
      <c r="G114" s="11">
        <v>106</v>
      </c>
      <c r="H114" s="18">
        <v>0</v>
      </c>
      <c r="I114" s="18">
        <v>0</v>
      </c>
    </row>
    <row r="115" spans="1:9" ht="12.75" customHeight="1" x14ac:dyDescent="0.25">
      <c r="A115" s="182" t="s">
        <v>92</v>
      </c>
      <c r="B115" s="182"/>
      <c r="C115" s="182"/>
      <c r="D115" s="182"/>
      <c r="E115" s="182"/>
      <c r="F115" s="182"/>
      <c r="G115" s="11">
        <v>107</v>
      </c>
      <c r="H115" s="18">
        <v>44052100</v>
      </c>
      <c r="I115" s="18">
        <v>10717019</v>
      </c>
    </row>
    <row r="116" spans="1:9" ht="12.75" customHeight="1" x14ac:dyDescent="0.25">
      <c r="A116" s="182" t="s">
        <v>93</v>
      </c>
      <c r="B116" s="182"/>
      <c r="C116" s="182"/>
      <c r="D116" s="182"/>
      <c r="E116" s="182"/>
      <c r="F116" s="182"/>
      <c r="G116" s="11">
        <v>108</v>
      </c>
      <c r="H116" s="18">
        <v>0</v>
      </c>
      <c r="I116" s="18">
        <v>0</v>
      </c>
    </row>
    <row r="117" spans="1:9" ht="12.75" customHeight="1" x14ac:dyDescent="0.25">
      <c r="A117" s="184" t="s">
        <v>357</v>
      </c>
      <c r="B117" s="184"/>
      <c r="C117" s="184"/>
      <c r="D117" s="184"/>
      <c r="E117" s="184"/>
      <c r="F117" s="184"/>
      <c r="G117" s="12">
        <v>109</v>
      </c>
      <c r="H117" s="120">
        <f>SUM(H118:H131)</f>
        <v>11542030</v>
      </c>
      <c r="I117" s="120">
        <f>SUM(I118:I131)</f>
        <v>14229792</v>
      </c>
    </row>
    <row r="118" spans="1:9" ht="12.75" customHeight="1" x14ac:dyDescent="0.25">
      <c r="A118" s="182" t="s">
        <v>83</v>
      </c>
      <c r="B118" s="182"/>
      <c r="C118" s="182"/>
      <c r="D118" s="182"/>
      <c r="E118" s="182"/>
      <c r="F118" s="182"/>
      <c r="G118" s="11">
        <v>110</v>
      </c>
      <c r="H118" s="18">
        <v>0</v>
      </c>
      <c r="I118" s="18">
        <v>0</v>
      </c>
    </row>
    <row r="119" spans="1:9" ht="22.2" customHeight="1" x14ac:dyDescent="0.25">
      <c r="A119" s="182" t="s">
        <v>84</v>
      </c>
      <c r="B119" s="182"/>
      <c r="C119" s="182"/>
      <c r="D119" s="182"/>
      <c r="E119" s="182"/>
      <c r="F119" s="182"/>
      <c r="G119" s="11">
        <v>111</v>
      </c>
      <c r="H119" s="18">
        <v>0</v>
      </c>
      <c r="I119" s="18">
        <v>0</v>
      </c>
    </row>
    <row r="120" spans="1:9" ht="12.75" customHeight="1" x14ac:dyDescent="0.25">
      <c r="A120" s="182" t="s">
        <v>85</v>
      </c>
      <c r="B120" s="182"/>
      <c r="C120" s="182"/>
      <c r="D120" s="182"/>
      <c r="E120" s="182"/>
      <c r="F120" s="182"/>
      <c r="G120" s="11">
        <v>112</v>
      </c>
      <c r="H120" s="18">
        <v>0</v>
      </c>
      <c r="I120" s="18">
        <v>0</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70823</v>
      </c>
      <c r="I122" s="18">
        <v>57672</v>
      </c>
    </row>
    <row r="123" spans="1:9" ht="12.75" customHeight="1" x14ac:dyDescent="0.25">
      <c r="A123" s="182" t="s">
        <v>88</v>
      </c>
      <c r="B123" s="182"/>
      <c r="C123" s="182"/>
      <c r="D123" s="182"/>
      <c r="E123" s="182"/>
      <c r="F123" s="182"/>
      <c r="G123" s="11">
        <v>115</v>
      </c>
      <c r="H123" s="18">
        <v>5001691</v>
      </c>
      <c r="I123" s="18">
        <v>7070192</v>
      </c>
    </row>
    <row r="124" spans="1:9" ht="12.75" customHeight="1" x14ac:dyDescent="0.25">
      <c r="A124" s="182" t="s">
        <v>89</v>
      </c>
      <c r="B124" s="182"/>
      <c r="C124" s="182"/>
      <c r="D124" s="182"/>
      <c r="E124" s="182"/>
      <c r="F124" s="182"/>
      <c r="G124" s="11">
        <v>116</v>
      </c>
      <c r="H124" s="18">
        <v>282455</v>
      </c>
      <c r="I124" s="18">
        <v>2117396</v>
      </c>
    </row>
    <row r="125" spans="1:9" ht="12.75" customHeight="1" x14ac:dyDescent="0.25">
      <c r="A125" s="182" t="s">
        <v>90</v>
      </c>
      <c r="B125" s="182"/>
      <c r="C125" s="182"/>
      <c r="D125" s="182"/>
      <c r="E125" s="182"/>
      <c r="F125" s="182"/>
      <c r="G125" s="11">
        <v>117</v>
      </c>
      <c r="H125" s="18">
        <v>1407564</v>
      </c>
      <c r="I125" s="18">
        <v>2736000</v>
      </c>
    </row>
    <row r="126" spans="1:9" x14ac:dyDescent="0.25">
      <c r="A126" s="182" t="s">
        <v>91</v>
      </c>
      <c r="B126" s="182"/>
      <c r="C126" s="182"/>
      <c r="D126" s="182"/>
      <c r="E126" s="182"/>
      <c r="F126" s="182"/>
      <c r="G126" s="11">
        <v>118</v>
      </c>
      <c r="H126" s="18">
        <v>0</v>
      </c>
      <c r="I126" s="18">
        <v>0</v>
      </c>
    </row>
    <row r="127" spans="1:9" x14ac:dyDescent="0.25">
      <c r="A127" s="182" t="s">
        <v>94</v>
      </c>
      <c r="B127" s="182"/>
      <c r="C127" s="182"/>
      <c r="D127" s="182"/>
      <c r="E127" s="182"/>
      <c r="F127" s="182"/>
      <c r="G127" s="11">
        <v>119</v>
      </c>
      <c r="H127" s="18">
        <f>986483-115825</f>
        <v>870658</v>
      </c>
      <c r="I127" s="18">
        <v>883155</v>
      </c>
    </row>
    <row r="128" spans="1:9" x14ac:dyDescent="0.25">
      <c r="A128" s="182" t="s">
        <v>95</v>
      </c>
      <c r="B128" s="182"/>
      <c r="C128" s="182"/>
      <c r="D128" s="182"/>
      <c r="E128" s="182"/>
      <c r="F128" s="182"/>
      <c r="G128" s="11">
        <v>120</v>
      </c>
      <c r="H128" s="18">
        <v>237828</v>
      </c>
      <c r="I128" s="18">
        <v>323685</v>
      </c>
    </row>
    <row r="129" spans="1:9" x14ac:dyDescent="0.25">
      <c r="A129" s="182" t="s">
        <v>96</v>
      </c>
      <c r="B129" s="182"/>
      <c r="C129" s="182"/>
      <c r="D129" s="182"/>
      <c r="E129" s="182"/>
      <c r="F129" s="182"/>
      <c r="G129" s="11">
        <v>121</v>
      </c>
      <c r="H129" s="18">
        <v>0</v>
      </c>
      <c r="I129" s="18">
        <v>0</v>
      </c>
    </row>
    <row r="130" spans="1:9" x14ac:dyDescent="0.25">
      <c r="A130" s="182" t="s">
        <v>97</v>
      </c>
      <c r="B130" s="182"/>
      <c r="C130" s="182"/>
      <c r="D130" s="182"/>
      <c r="E130" s="182"/>
      <c r="F130" s="182"/>
      <c r="G130" s="11">
        <v>122</v>
      </c>
      <c r="H130" s="18">
        <v>2645219</v>
      </c>
      <c r="I130" s="18">
        <v>0</v>
      </c>
    </row>
    <row r="131" spans="1:9" x14ac:dyDescent="0.25">
      <c r="A131" s="182" t="s">
        <v>98</v>
      </c>
      <c r="B131" s="182"/>
      <c r="C131" s="182"/>
      <c r="D131" s="182"/>
      <c r="E131" s="182"/>
      <c r="F131" s="182"/>
      <c r="G131" s="11">
        <v>123</v>
      </c>
      <c r="H131" s="18">
        <f>1015190+10602</f>
        <v>1025792</v>
      </c>
      <c r="I131" s="18">
        <v>1041692</v>
      </c>
    </row>
    <row r="132" spans="1:9" ht="22.2" customHeight="1" x14ac:dyDescent="0.25">
      <c r="A132" s="183" t="s">
        <v>99</v>
      </c>
      <c r="B132" s="183"/>
      <c r="C132" s="183"/>
      <c r="D132" s="183"/>
      <c r="E132" s="183"/>
      <c r="F132" s="183"/>
      <c r="G132" s="11">
        <v>124</v>
      </c>
      <c r="H132" s="18">
        <v>89697</v>
      </c>
      <c r="I132" s="18">
        <v>106220</v>
      </c>
    </row>
    <row r="133" spans="1:9" ht="12.75" customHeight="1" x14ac:dyDescent="0.25">
      <c r="A133" s="184" t="s">
        <v>358</v>
      </c>
      <c r="B133" s="184"/>
      <c r="C133" s="184"/>
      <c r="D133" s="184"/>
      <c r="E133" s="184"/>
      <c r="F133" s="184"/>
      <c r="G133" s="12">
        <v>125</v>
      </c>
      <c r="H133" s="120">
        <f>H75+H98+H105+H117+H132</f>
        <v>152019993</v>
      </c>
      <c r="I133" s="120">
        <f>I75+I98+I105+I117+I132</f>
        <v>147076351</v>
      </c>
    </row>
    <row r="134" spans="1:9" x14ac:dyDescent="0.25">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26" zoomScaleNormal="85" zoomScaleSheetLayoutView="110" workbookViewId="0">
      <selection activeCell="K28" sqref="K28"/>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469</v>
      </c>
      <c r="B2" s="222"/>
      <c r="C2" s="222"/>
      <c r="D2" s="222"/>
      <c r="E2" s="222"/>
      <c r="F2" s="222"/>
      <c r="G2" s="222"/>
      <c r="H2" s="222"/>
      <c r="I2" s="222"/>
    </row>
    <row r="3" spans="1:11" x14ac:dyDescent="0.25">
      <c r="A3" s="223" t="s">
        <v>448</v>
      </c>
      <c r="B3" s="224"/>
      <c r="C3" s="224"/>
      <c r="D3" s="224"/>
      <c r="E3" s="224"/>
      <c r="F3" s="224"/>
      <c r="G3" s="224"/>
      <c r="H3" s="224"/>
      <c r="I3" s="224"/>
      <c r="J3" s="225"/>
      <c r="K3" s="225"/>
    </row>
    <row r="4" spans="1:11" x14ac:dyDescent="0.25">
      <c r="A4" s="226" t="s">
        <v>472</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359</v>
      </c>
      <c r="B8" s="213"/>
      <c r="C8" s="213"/>
      <c r="D8" s="213"/>
      <c r="E8" s="213"/>
      <c r="F8" s="213"/>
      <c r="G8" s="12">
        <v>1</v>
      </c>
      <c r="H8" s="52">
        <f>SUM(H9:H13)</f>
        <v>33134389</v>
      </c>
      <c r="I8" s="52">
        <f>SUM(I9:I13)</f>
        <v>3903454</v>
      </c>
      <c r="J8" s="52">
        <f>SUM(J9:J13)</f>
        <v>40079352</v>
      </c>
      <c r="K8" s="52">
        <f>SUM(K9:K13)</f>
        <v>2519578</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30206315</v>
      </c>
      <c r="I10" s="53">
        <v>2202775</v>
      </c>
      <c r="J10" s="53">
        <v>28633882</v>
      </c>
      <c r="K10" s="53">
        <v>1488056</v>
      </c>
    </row>
    <row r="11" spans="1:11" ht="12.75" customHeight="1" x14ac:dyDescent="0.25">
      <c r="A11" s="182" t="s">
        <v>117</v>
      </c>
      <c r="B11" s="182"/>
      <c r="C11" s="182"/>
      <c r="D11" s="182"/>
      <c r="E11" s="182"/>
      <c r="F11" s="182"/>
      <c r="G11" s="11">
        <v>4</v>
      </c>
      <c r="H11" s="53">
        <v>0</v>
      </c>
      <c r="I11" s="53">
        <v>0</v>
      </c>
      <c r="J11" s="53">
        <v>0</v>
      </c>
      <c r="K11" s="53">
        <v>0</v>
      </c>
    </row>
    <row r="12" spans="1:11" ht="12.75" customHeight="1" x14ac:dyDescent="0.25">
      <c r="A12" s="182" t="s">
        <v>118</v>
      </c>
      <c r="B12" s="182"/>
      <c r="C12" s="182"/>
      <c r="D12" s="182"/>
      <c r="E12" s="182"/>
      <c r="F12" s="182"/>
      <c r="G12" s="11">
        <v>5</v>
      </c>
      <c r="H12" s="53">
        <v>0</v>
      </c>
      <c r="I12" s="53">
        <v>0</v>
      </c>
      <c r="J12" s="53">
        <v>0</v>
      </c>
      <c r="K12" s="53">
        <v>0</v>
      </c>
    </row>
    <row r="13" spans="1:11" ht="12.75" customHeight="1" x14ac:dyDescent="0.25">
      <c r="A13" s="182" t="s">
        <v>119</v>
      </c>
      <c r="B13" s="182"/>
      <c r="C13" s="182"/>
      <c r="D13" s="182"/>
      <c r="E13" s="182"/>
      <c r="F13" s="182"/>
      <c r="G13" s="11">
        <v>6</v>
      </c>
      <c r="H13" s="53">
        <v>2928074</v>
      </c>
      <c r="I13" s="53">
        <v>1700679</v>
      </c>
      <c r="J13" s="53">
        <f>11122992+322478</f>
        <v>11445470</v>
      </c>
      <c r="K13" s="53">
        <f>709044+322478</f>
        <v>1031522</v>
      </c>
    </row>
    <row r="14" spans="1:11" ht="12.75" customHeight="1" x14ac:dyDescent="0.25">
      <c r="A14" s="213" t="s">
        <v>360</v>
      </c>
      <c r="B14" s="213"/>
      <c r="C14" s="213"/>
      <c r="D14" s="213"/>
      <c r="E14" s="213"/>
      <c r="F14" s="213"/>
      <c r="G14" s="12">
        <v>7</v>
      </c>
      <c r="H14" s="52">
        <f>H15+H16+H20+H24+H25+H26+H29+H36</f>
        <v>31374243</v>
      </c>
      <c r="I14" s="52">
        <f>I15+I16+I20+I24+I25+I26+I29+I36</f>
        <v>6372117</v>
      </c>
      <c r="J14" s="52">
        <f>J15+J16+J20+J24+J25+J26+J29+J36</f>
        <v>31423484</v>
      </c>
      <c r="K14" s="52">
        <f>K15+K16+K20+K24+K25+K26+K29+K36</f>
        <v>7367522</v>
      </c>
    </row>
    <row r="15" spans="1:11" ht="12.75" customHeight="1" x14ac:dyDescent="0.25">
      <c r="A15" s="182" t="s">
        <v>104</v>
      </c>
      <c r="B15" s="182"/>
      <c r="C15" s="182"/>
      <c r="D15" s="182"/>
      <c r="E15" s="182"/>
      <c r="F15" s="182"/>
      <c r="G15" s="11">
        <v>8</v>
      </c>
      <c r="H15" s="53">
        <v>0</v>
      </c>
      <c r="I15" s="53">
        <v>0</v>
      </c>
      <c r="J15" s="53">
        <v>0</v>
      </c>
      <c r="K15" s="53">
        <v>0</v>
      </c>
    </row>
    <row r="16" spans="1:11" ht="12.75" customHeight="1" x14ac:dyDescent="0.25">
      <c r="A16" s="186" t="s">
        <v>440</v>
      </c>
      <c r="B16" s="186"/>
      <c r="C16" s="186"/>
      <c r="D16" s="186"/>
      <c r="E16" s="186"/>
      <c r="F16" s="186"/>
      <c r="G16" s="12">
        <v>9</v>
      </c>
      <c r="H16" s="52">
        <f>SUM(H17:H19)</f>
        <v>12378875</v>
      </c>
      <c r="I16" s="52">
        <f>SUM(I17:I19)</f>
        <v>1744779</v>
      </c>
      <c r="J16" s="52">
        <f>SUM(J17:J19)</f>
        <v>12056160</v>
      </c>
      <c r="K16" s="52">
        <f>SUM(K17:K19)</f>
        <v>1742263</v>
      </c>
    </row>
    <row r="17" spans="1:11" ht="12.75" customHeight="1" x14ac:dyDescent="0.25">
      <c r="A17" s="216" t="s">
        <v>120</v>
      </c>
      <c r="B17" s="216"/>
      <c r="C17" s="216"/>
      <c r="D17" s="216"/>
      <c r="E17" s="216"/>
      <c r="F17" s="216"/>
      <c r="G17" s="11">
        <v>10</v>
      </c>
      <c r="H17" s="53">
        <v>6094610</v>
      </c>
      <c r="I17" s="53">
        <v>604968</v>
      </c>
      <c r="J17" s="53">
        <v>5910997</v>
      </c>
      <c r="K17" s="53">
        <v>634471</v>
      </c>
    </row>
    <row r="18" spans="1:11" ht="12.75" customHeight="1" x14ac:dyDescent="0.25">
      <c r="A18" s="216" t="s">
        <v>121</v>
      </c>
      <c r="B18" s="216"/>
      <c r="C18" s="216"/>
      <c r="D18" s="216"/>
      <c r="E18" s="216"/>
      <c r="F18" s="216"/>
      <c r="G18" s="11">
        <v>11</v>
      </c>
      <c r="H18" s="53">
        <v>40627</v>
      </c>
      <c r="I18" s="53">
        <v>2066</v>
      </c>
      <c r="J18" s="53">
        <v>41020</v>
      </c>
      <c r="K18" s="53">
        <v>1938</v>
      </c>
    </row>
    <row r="19" spans="1:11" ht="12.75" customHeight="1" x14ac:dyDescent="0.25">
      <c r="A19" s="216" t="s">
        <v>122</v>
      </c>
      <c r="B19" s="216"/>
      <c r="C19" s="216"/>
      <c r="D19" s="216"/>
      <c r="E19" s="216"/>
      <c r="F19" s="216"/>
      <c r="G19" s="11">
        <v>12</v>
      </c>
      <c r="H19" s="53">
        <v>6243638</v>
      </c>
      <c r="I19" s="53">
        <v>1137745</v>
      </c>
      <c r="J19" s="53">
        <v>6104143</v>
      </c>
      <c r="K19" s="53">
        <v>1105854</v>
      </c>
    </row>
    <row r="20" spans="1:11" ht="12.75" customHeight="1" x14ac:dyDescent="0.25">
      <c r="A20" s="186" t="s">
        <v>441</v>
      </c>
      <c r="B20" s="186"/>
      <c r="C20" s="186"/>
      <c r="D20" s="186"/>
      <c r="E20" s="186"/>
      <c r="F20" s="186"/>
      <c r="G20" s="12">
        <v>13</v>
      </c>
      <c r="H20" s="52">
        <f>SUM(H21:H23)</f>
        <v>8248807</v>
      </c>
      <c r="I20" s="52">
        <f>SUM(I21:I23)</f>
        <v>2495078</v>
      </c>
      <c r="J20" s="52">
        <f>SUM(J21:J23)</f>
        <v>9321803</v>
      </c>
      <c r="K20" s="52">
        <f>SUM(K21:K23)</f>
        <v>2426335</v>
      </c>
    </row>
    <row r="21" spans="1:11" ht="12.75" customHeight="1" x14ac:dyDescent="0.25">
      <c r="A21" s="216" t="s">
        <v>105</v>
      </c>
      <c r="B21" s="216"/>
      <c r="C21" s="216"/>
      <c r="D21" s="216"/>
      <c r="E21" s="216"/>
      <c r="F21" s="216"/>
      <c r="G21" s="11">
        <v>14</v>
      </c>
      <c r="H21" s="53">
        <v>5630708</v>
      </c>
      <c r="I21" s="53">
        <v>1844687</v>
      </c>
      <c r="J21" s="53">
        <v>6223318</v>
      </c>
      <c r="K21" s="53">
        <v>1747526</v>
      </c>
    </row>
    <row r="22" spans="1:11" ht="12.75" customHeight="1" x14ac:dyDescent="0.25">
      <c r="A22" s="216" t="s">
        <v>106</v>
      </c>
      <c r="B22" s="216"/>
      <c r="C22" s="216"/>
      <c r="D22" s="216"/>
      <c r="E22" s="216"/>
      <c r="F22" s="216"/>
      <c r="G22" s="11">
        <v>15</v>
      </c>
      <c r="H22" s="53">
        <v>1649283</v>
      </c>
      <c r="I22" s="53">
        <v>401203</v>
      </c>
      <c r="J22" s="53">
        <v>1966738</v>
      </c>
      <c r="K22" s="53">
        <v>425726</v>
      </c>
    </row>
    <row r="23" spans="1:11" ht="12.75" customHeight="1" x14ac:dyDescent="0.25">
      <c r="A23" s="216" t="s">
        <v>107</v>
      </c>
      <c r="B23" s="216"/>
      <c r="C23" s="216"/>
      <c r="D23" s="216"/>
      <c r="E23" s="216"/>
      <c r="F23" s="216"/>
      <c r="G23" s="11">
        <v>16</v>
      </c>
      <c r="H23" s="53">
        <v>968816</v>
      </c>
      <c r="I23" s="53">
        <v>249188</v>
      </c>
      <c r="J23" s="53">
        <v>1131747</v>
      </c>
      <c r="K23" s="53">
        <v>253083</v>
      </c>
    </row>
    <row r="24" spans="1:11" ht="12.75" customHeight="1" x14ac:dyDescent="0.25">
      <c r="A24" s="182" t="s">
        <v>108</v>
      </c>
      <c r="B24" s="182"/>
      <c r="C24" s="182"/>
      <c r="D24" s="182"/>
      <c r="E24" s="182"/>
      <c r="F24" s="182"/>
      <c r="G24" s="11">
        <v>17</v>
      </c>
      <c r="H24" s="53">
        <v>8046425</v>
      </c>
      <c r="I24" s="53">
        <v>1532398</v>
      </c>
      <c r="J24" s="53">
        <v>7263296</v>
      </c>
      <c r="K24" s="53">
        <v>1752078</v>
      </c>
    </row>
    <row r="25" spans="1:11" ht="12.75" customHeight="1" x14ac:dyDescent="0.25">
      <c r="A25" s="182" t="s">
        <v>109</v>
      </c>
      <c r="B25" s="182"/>
      <c r="C25" s="182"/>
      <c r="D25" s="182"/>
      <c r="E25" s="182"/>
      <c r="F25" s="182"/>
      <c r="G25" s="11">
        <v>18</v>
      </c>
      <c r="H25" s="53">
        <v>1615039</v>
      </c>
      <c r="I25" s="53">
        <v>476014</v>
      </c>
      <c r="J25" s="53">
        <v>1627947</v>
      </c>
      <c r="K25" s="53">
        <v>383752</v>
      </c>
    </row>
    <row r="26" spans="1:11" ht="12.75" customHeight="1" x14ac:dyDescent="0.25">
      <c r="A26" s="186" t="s">
        <v>442</v>
      </c>
      <c r="B26" s="186"/>
      <c r="C26" s="186"/>
      <c r="D26" s="186"/>
      <c r="E26" s="186"/>
      <c r="F26" s="186"/>
      <c r="G26" s="12">
        <v>19</v>
      </c>
      <c r="H26" s="52">
        <f>H27+H28</f>
        <v>972538</v>
      </c>
      <c r="I26" s="52">
        <f>I27+I28</f>
        <v>27396</v>
      </c>
      <c r="J26" s="52">
        <f>J27+J28</f>
        <v>75528</v>
      </c>
      <c r="K26" s="52">
        <f>K27+K28</f>
        <v>29528</v>
      </c>
    </row>
    <row r="27" spans="1:11" ht="12.75" customHeight="1" x14ac:dyDescent="0.25">
      <c r="A27" s="216" t="s">
        <v>123</v>
      </c>
      <c r="B27" s="216"/>
      <c r="C27" s="216"/>
      <c r="D27" s="216"/>
      <c r="E27" s="216"/>
      <c r="F27" s="216"/>
      <c r="G27" s="11">
        <v>20</v>
      </c>
      <c r="H27" s="53">
        <v>970841</v>
      </c>
      <c r="I27" s="53">
        <v>0</v>
      </c>
      <c r="J27" s="53">
        <v>46000</v>
      </c>
      <c r="K27" s="53">
        <v>0</v>
      </c>
    </row>
    <row r="28" spans="1:11" ht="12.75" customHeight="1" x14ac:dyDescent="0.25">
      <c r="A28" s="216" t="s">
        <v>124</v>
      </c>
      <c r="B28" s="216"/>
      <c r="C28" s="216"/>
      <c r="D28" s="216"/>
      <c r="E28" s="216"/>
      <c r="F28" s="216"/>
      <c r="G28" s="11">
        <v>21</v>
      </c>
      <c r="H28" s="53">
        <v>1697</v>
      </c>
      <c r="I28" s="53">
        <v>27396</v>
      </c>
      <c r="J28" s="53">
        <v>29528</v>
      </c>
      <c r="K28" s="53">
        <v>29528</v>
      </c>
    </row>
    <row r="29" spans="1:11" ht="12.75" customHeight="1" x14ac:dyDescent="0.25">
      <c r="A29" s="186" t="s">
        <v>443</v>
      </c>
      <c r="B29" s="186"/>
      <c r="C29" s="186"/>
      <c r="D29" s="186"/>
      <c r="E29" s="186"/>
      <c r="F29" s="186"/>
      <c r="G29" s="12">
        <v>22</v>
      </c>
      <c r="H29" s="52">
        <f>SUM(H30:H35)</f>
        <v>0</v>
      </c>
      <c r="I29" s="52">
        <f>SUM(I30:I35)</f>
        <v>0</v>
      </c>
      <c r="J29" s="52">
        <f>SUM(J30:J35)</f>
        <v>37802</v>
      </c>
      <c r="K29" s="52">
        <f>SUM(K30:K35)</f>
        <v>37802</v>
      </c>
    </row>
    <row r="30" spans="1:11" ht="12.75" customHeight="1" x14ac:dyDescent="0.25">
      <c r="A30" s="216" t="s">
        <v>125</v>
      </c>
      <c r="B30" s="216"/>
      <c r="C30" s="216"/>
      <c r="D30" s="216"/>
      <c r="E30" s="216"/>
      <c r="F30" s="216"/>
      <c r="G30" s="11">
        <v>23</v>
      </c>
      <c r="H30" s="53">
        <v>0</v>
      </c>
      <c r="I30" s="53">
        <v>0</v>
      </c>
      <c r="J30" s="53">
        <v>0</v>
      </c>
      <c r="K30" s="53">
        <v>0</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0</v>
      </c>
      <c r="I32" s="53">
        <v>0</v>
      </c>
      <c r="J32" s="53">
        <v>37802</v>
      </c>
      <c r="K32" s="53">
        <v>37802</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0</v>
      </c>
      <c r="I35" s="53">
        <v>0</v>
      </c>
      <c r="J35" s="53">
        <v>0</v>
      </c>
      <c r="K35" s="53">
        <v>0</v>
      </c>
    </row>
    <row r="36" spans="1:11" ht="12.75" customHeight="1" x14ac:dyDescent="0.25">
      <c r="A36" s="182" t="s">
        <v>110</v>
      </c>
      <c r="B36" s="182"/>
      <c r="C36" s="182"/>
      <c r="D36" s="182"/>
      <c r="E36" s="182"/>
      <c r="F36" s="182"/>
      <c r="G36" s="11">
        <v>29</v>
      </c>
      <c r="H36" s="53">
        <v>112559</v>
      </c>
      <c r="I36" s="53">
        <v>96452</v>
      </c>
      <c r="J36" s="53">
        <v>1040948</v>
      </c>
      <c r="K36" s="53">
        <v>995764</v>
      </c>
    </row>
    <row r="37" spans="1:11" ht="12.75" customHeight="1" x14ac:dyDescent="0.25">
      <c r="A37" s="213" t="s">
        <v>361</v>
      </c>
      <c r="B37" s="213"/>
      <c r="C37" s="213"/>
      <c r="D37" s="213"/>
      <c r="E37" s="213"/>
      <c r="F37" s="213"/>
      <c r="G37" s="12">
        <v>30</v>
      </c>
      <c r="H37" s="52">
        <f>SUM(H38:H47)</f>
        <v>247693</v>
      </c>
      <c r="I37" s="52">
        <f>SUM(I38:I47)</f>
        <v>3453</v>
      </c>
      <c r="J37" s="52">
        <f>SUM(J38:J47)</f>
        <v>4459</v>
      </c>
      <c r="K37" s="52">
        <f>SUM(K38:K47)</f>
        <v>2487</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0</v>
      </c>
      <c r="I41" s="53">
        <v>0</v>
      </c>
      <c r="J41" s="53">
        <v>0</v>
      </c>
      <c r="K41" s="53">
        <v>0</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0</v>
      </c>
      <c r="K43" s="53">
        <v>0</v>
      </c>
    </row>
    <row r="44" spans="1:11" ht="12.75" customHeight="1" x14ac:dyDescent="0.25">
      <c r="A44" s="182" t="s">
        <v>137</v>
      </c>
      <c r="B44" s="182"/>
      <c r="C44" s="182"/>
      <c r="D44" s="182"/>
      <c r="E44" s="182"/>
      <c r="F44" s="182"/>
      <c r="G44" s="11">
        <v>37</v>
      </c>
      <c r="H44" s="53">
        <v>29038</v>
      </c>
      <c r="I44" s="53">
        <v>199</v>
      </c>
      <c r="J44" s="53">
        <v>4459</v>
      </c>
      <c r="K44" s="53">
        <v>2487</v>
      </c>
    </row>
    <row r="45" spans="1:11" ht="12.75" customHeight="1" x14ac:dyDescent="0.25">
      <c r="A45" s="182" t="s">
        <v>138</v>
      </c>
      <c r="B45" s="182"/>
      <c r="C45" s="182"/>
      <c r="D45" s="182"/>
      <c r="E45" s="182"/>
      <c r="F45" s="182"/>
      <c r="G45" s="11">
        <v>38</v>
      </c>
      <c r="H45" s="53">
        <v>218655</v>
      </c>
      <c r="I45" s="53">
        <v>3254</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0</v>
      </c>
      <c r="K47" s="53">
        <v>0</v>
      </c>
    </row>
    <row r="48" spans="1:11" ht="12.75" customHeight="1" x14ac:dyDescent="0.25">
      <c r="A48" s="213" t="s">
        <v>362</v>
      </c>
      <c r="B48" s="213"/>
      <c r="C48" s="213"/>
      <c r="D48" s="213"/>
      <c r="E48" s="213"/>
      <c r="F48" s="213"/>
      <c r="G48" s="12">
        <v>41</v>
      </c>
      <c r="H48" s="52">
        <f>SUM(H49:H55)</f>
        <v>2296846</v>
      </c>
      <c r="I48" s="52">
        <f>SUM(I49:I55)</f>
        <v>370998</v>
      </c>
      <c r="J48" s="52">
        <f>SUM(J49:J55)</f>
        <v>2978328</v>
      </c>
      <c r="K48" s="52">
        <f>SUM(K49:K55)</f>
        <v>792573</v>
      </c>
    </row>
    <row r="49" spans="1:11" ht="25.2" customHeight="1" x14ac:dyDescent="0.25">
      <c r="A49" s="182" t="s">
        <v>141</v>
      </c>
      <c r="B49" s="182"/>
      <c r="C49" s="182"/>
      <c r="D49" s="182"/>
      <c r="E49" s="182"/>
      <c r="F49" s="182"/>
      <c r="G49" s="11">
        <v>42</v>
      </c>
      <c r="H49" s="53">
        <v>0</v>
      </c>
      <c r="I49" s="53">
        <v>0</v>
      </c>
      <c r="J49" s="53">
        <v>0</v>
      </c>
      <c r="K49" s="53">
        <v>0</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2001355</v>
      </c>
      <c r="I51" s="53">
        <v>334886</v>
      </c>
      <c r="J51" s="53">
        <v>2978316</v>
      </c>
      <c r="K51" s="53">
        <v>792565</v>
      </c>
    </row>
    <row r="52" spans="1:11" ht="12.75" customHeight="1" x14ac:dyDescent="0.25">
      <c r="A52" s="206" t="s">
        <v>144</v>
      </c>
      <c r="B52" s="206"/>
      <c r="C52" s="206"/>
      <c r="D52" s="206"/>
      <c r="E52" s="206"/>
      <c r="F52" s="206"/>
      <c r="G52" s="11">
        <v>45</v>
      </c>
      <c r="H52" s="53">
        <v>295491</v>
      </c>
      <c r="I52" s="53">
        <v>36112</v>
      </c>
      <c r="J52" s="53">
        <v>12</v>
      </c>
      <c r="K52" s="53">
        <v>8</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0</v>
      </c>
      <c r="I55" s="53">
        <v>0</v>
      </c>
      <c r="J55" s="53">
        <v>0</v>
      </c>
      <c r="K55" s="53">
        <v>0</v>
      </c>
    </row>
    <row r="56" spans="1:11" ht="22.2" customHeight="1" x14ac:dyDescent="0.25">
      <c r="A56" s="215" t="s">
        <v>148</v>
      </c>
      <c r="B56" s="215"/>
      <c r="C56" s="215"/>
      <c r="D56" s="215"/>
      <c r="E56" s="215"/>
      <c r="F56" s="215"/>
      <c r="G56" s="11">
        <v>49</v>
      </c>
      <c r="H56" s="53">
        <v>0</v>
      </c>
      <c r="I56" s="53">
        <v>0</v>
      </c>
      <c r="J56" s="53">
        <v>0</v>
      </c>
      <c r="K56" s="53">
        <v>0</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363</v>
      </c>
      <c r="B60" s="213"/>
      <c r="C60" s="213"/>
      <c r="D60" s="213"/>
      <c r="E60" s="213"/>
      <c r="F60" s="213"/>
      <c r="G60" s="12">
        <v>53</v>
      </c>
      <c r="H60" s="52">
        <f>H8+H37+H56+H57</f>
        <v>33382082</v>
      </c>
      <c r="I60" s="52">
        <f t="shared" ref="I60:K60" si="0">I8+I37+I56+I57</f>
        <v>3906907</v>
      </c>
      <c r="J60" s="52">
        <f t="shared" si="0"/>
        <v>40083811</v>
      </c>
      <c r="K60" s="52">
        <f t="shared" si="0"/>
        <v>2522065</v>
      </c>
    </row>
    <row r="61" spans="1:11" ht="12.75" customHeight="1" x14ac:dyDescent="0.25">
      <c r="A61" s="213" t="s">
        <v>364</v>
      </c>
      <c r="B61" s="213"/>
      <c r="C61" s="213"/>
      <c r="D61" s="213"/>
      <c r="E61" s="213"/>
      <c r="F61" s="213"/>
      <c r="G61" s="12">
        <v>54</v>
      </c>
      <c r="H61" s="52">
        <f>H14+H48+H58+H59</f>
        <v>33671089</v>
      </c>
      <c r="I61" s="52">
        <f t="shared" ref="I61:K61" si="1">I14+I48+I58+I59</f>
        <v>6743115</v>
      </c>
      <c r="J61" s="52">
        <f t="shared" si="1"/>
        <v>34401812</v>
      </c>
      <c r="K61" s="52">
        <f t="shared" si="1"/>
        <v>8160095</v>
      </c>
    </row>
    <row r="62" spans="1:11" ht="12.75" customHeight="1" x14ac:dyDescent="0.25">
      <c r="A62" s="213" t="s">
        <v>365</v>
      </c>
      <c r="B62" s="213"/>
      <c r="C62" s="213"/>
      <c r="D62" s="213"/>
      <c r="E62" s="213"/>
      <c r="F62" s="213"/>
      <c r="G62" s="12">
        <v>55</v>
      </c>
      <c r="H62" s="52">
        <f>H60-H61</f>
        <v>-289007</v>
      </c>
      <c r="I62" s="52">
        <f t="shared" ref="I62:K62" si="2">I60-I61</f>
        <v>-2836208</v>
      </c>
      <c r="J62" s="52">
        <f t="shared" si="2"/>
        <v>5681999</v>
      </c>
      <c r="K62" s="52">
        <f t="shared" si="2"/>
        <v>-5638030</v>
      </c>
    </row>
    <row r="63" spans="1:11" ht="12.75" customHeight="1" x14ac:dyDescent="0.25">
      <c r="A63" s="214" t="s">
        <v>366</v>
      </c>
      <c r="B63" s="214"/>
      <c r="C63" s="214"/>
      <c r="D63" s="214"/>
      <c r="E63" s="214"/>
      <c r="F63" s="214"/>
      <c r="G63" s="12">
        <v>56</v>
      </c>
      <c r="H63" s="52">
        <f>+IF((H60-H61)&gt;0,(H60-H61),0)</f>
        <v>0</v>
      </c>
      <c r="I63" s="52">
        <f t="shared" ref="I63:K63" si="3">+IF((I60-I61)&gt;0,(I60-I61),0)</f>
        <v>0</v>
      </c>
      <c r="J63" s="52">
        <f t="shared" si="3"/>
        <v>5681999</v>
      </c>
      <c r="K63" s="52">
        <f t="shared" si="3"/>
        <v>0</v>
      </c>
    </row>
    <row r="64" spans="1:11" ht="12.75" customHeight="1" x14ac:dyDescent="0.25">
      <c r="A64" s="214" t="s">
        <v>367</v>
      </c>
      <c r="B64" s="214"/>
      <c r="C64" s="214"/>
      <c r="D64" s="214"/>
      <c r="E64" s="214"/>
      <c r="F64" s="214"/>
      <c r="G64" s="12">
        <v>57</v>
      </c>
      <c r="H64" s="52">
        <f>+IF((H60-H61)&lt;0,(H60-H61),0)</f>
        <v>-289007</v>
      </c>
      <c r="I64" s="52">
        <f t="shared" ref="I64:K64" si="4">+IF((I60-I61)&lt;0,(I60-I61),0)</f>
        <v>-2836208</v>
      </c>
      <c r="J64" s="52">
        <f t="shared" si="4"/>
        <v>0</v>
      </c>
      <c r="K64" s="52">
        <f t="shared" si="4"/>
        <v>-5638030</v>
      </c>
    </row>
    <row r="65" spans="1:11" ht="12.75" customHeight="1" x14ac:dyDescent="0.25">
      <c r="A65" s="215" t="s">
        <v>111</v>
      </c>
      <c r="B65" s="215"/>
      <c r="C65" s="215"/>
      <c r="D65" s="215"/>
      <c r="E65" s="215"/>
      <c r="F65" s="215"/>
      <c r="G65" s="11">
        <v>58</v>
      </c>
      <c r="H65" s="53">
        <v>0</v>
      </c>
      <c r="I65" s="53">
        <v>0</v>
      </c>
      <c r="J65" s="53">
        <v>0</v>
      </c>
      <c r="K65" s="53">
        <v>0</v>
      </c>
    </row>
    <row r="66" spans="1:11" ht="12.75" customHeight="1" x14ac:dyDescent="0.25">
      <c r="A66" s="213" t="s">
        <v>368</v>
      </c>
      <c r="B66" s="213"/>
      <c r="C66" s="213"/>
      <c r="D66" s="213"/>
      <c r="E66" s="213"/>
      <c r="F66" s="213"/>
      <c r="G66" s="12">
        <v>59</v>
      </c>
      <c r="H66" s="52">
        <f>H62-H65</f>
        <v>-289007</v>
      </c>
      <c r="I66" s="52">
        <f t="shared" ref="I66:K66" si="5">I62-I65</f>
        <v>-2836208</v>
      </c>
      <c r="J66" s="52">
        <f t="shared" si="5"/>
        <v>5681999</v>
      </c>
      <c r="K66" s="52">
        <f t="shared" si="5"/>
        <v>-5638030</v>
      </c>
    </row>
    <row r="67" spans="1:11" ht="12.75" customHeight="1" x14ac:dyDescent="0.25">
      <c r="A67" s="214" t="s">
        <v>369</v>
      </c>
      <c r="B67" s="214"/>
      <c r="C67" s="214"/>
      <c r="D67" s="214"/>
      <c r="E67" s="214"/>
      <c r="F67" s="214"/>
      <c r="G67" s="12">
        <v>60</v>
      </c>
      <c r="H67" s="52">
        <f>+IF((H62-H65)&gt;0,(H62-H65),0)</f>
        <v>0</v>
      </c>
      <c r="I67" s="52">
        <f t="shared" ref="I67:K67" si="6">+IF((I62-I65)&gt;0,(I62-I65),0)</f>
        <v>0</v>
      </c>
      <c r="J67" s="52">
        <f t="shared" si="6"/>
        <v>5681999</v>
      </c>
      <c r="K67" s="52">
        <f t="shared" si="6"/>
        <v>0</v>
      </c>
    </row>
    <row r="68" spans="1:11" ht="12.75" customHeight="1" x14ac:dyDescent="0.25">
      <c r="A68" s="214" t="s">
        <v>370</v>
      </c>
      <c r="B68" s="214"/>
      <c r="C68" s="214"/>
      <c r="D68" s="214"/>
      <c r="E68" s="214"/>
      <c r="F68" s="214"/>
      <c r="G68" s="12">
        <v>61</v>
      </c>
      <c r="H68" s="52">
        <f>+IF((H62-H65)&lt;0,(H62-H65),0)</f>
        <v>-289007</v>
      </c>
      <c r="I68" s="52">
        <f t="shared" ref="I68:K68" si="7">+IF((I62-I65)&lt;0,(I62-I65),0)</f>
        <v>-2836208</v>
      </c>
      <c r="J68" s="52">
        <f t="shared" si="7"/>
        <v>0</v>
      </c>
      <c r="K68" s="52">
        <f t="shared" si="7"/>
        <v>-5638030</v>
      </c>
    </row>
    <row r="69" spans="1:11" x14ac:dyDescent="0.25">
      <c r="A69" s="207" t="s">
        <v>152</v>
      </c>
      <c r="B69" s="207"/>
      <c r="C69" s="207"/>
      <c r="D69" s="207"/>
      <c r="E69" s="207"/>
      <c r="F69" s="207"/>
      <c r="G69" s="208"/>
      <c r="H69" s="208"/>
      <c r="I69" s="208"/>
      <c r="J69" s="209"/>
      <c r="K69" s="209"/>
    </row>
    <row r="70" spans="1:11" ht="22.2" customHeight="1" x14ac:dyDescent="0.25">
      <c r="A70" s="213" t="s">
        <v>371</v>
      </c>
      <c r="B70" s="213"/>
      <c r="C70" s="213"/>
      <c r="D70" s="213"/>
      <c r="E70" s="213"/>
      <c r="F70" s="213"/>
      <c r="G70" s="12">
        <v>62</v>
      </c>
      <c r="H70" s="52">
        <f>H71-H72</f>
        <v>0</v>
      </c>
      <c r="I70" s="52">
        <f>I71-I72</f>
        <v>0</v>
      </c>
      <c r="J70" s="52">
        <f>J71-J72</f>
        <v>0</v>
      </c>
      <c r="K70" s="52">
        <f>K71-K72</f>
        <v>0</v>
      </c>
    </row>
    <row r="71" spans="1:11" ht="12.75" customHeight="1" x14ac:dyDescent="0.25">
      <c r="A71" s="206" t="s">
        <v>153</v>
      </c>
      <c r="B71" s="206"/>
      <c r="C71" s="206"/>
      <c r="D71" s="206"/>
      <c r="E71" s="206"/>
      <c r="F71" s="206"/>
      <c r="G71" s="11">
        <v>63</v>
      </c>
      <c r="H71" s="53">
        <v>0</v>
      </c>
      <c r="I71" s="53">
        <v>0</v>
      </c>
      <c r="J71" s="53">
        <v>0</v>
      </c>
      <c r="K71" s="53">
        <v>0</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372</v>
      </c>
      <c r="B74" s="214"/>
      <c r="C74" s="214"/>
      <c r="D74" s="214"/>
      <c r="E74" s="214"/>
      <c r="F74" s="214"/>
      <c r="G74" s="12">
        <v>66</v>
      </c>
      <c r="H74" s="75">
        <v>0</v>
      </c>
      <c r="I74" s="75">
        <v>0</v>
      </c>
      <c r="J74" s="75">
        <v>0</v>
      </c>
      <c r="K74" s="75">
        <v>0</v>
      </c>
    </row>
    <row r="75" spans="1:11" ht="12.75" customHeight="1" x14ac:dyDescent="0.25">
      <c r="A75" s="214" t="s">
        <v>373</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374</v>
      </c>
      <c r="B77" s="213"/>
      <c r="C77" s="213"/>
      <c r="D77" s="213"/>
      <c r="E77" s="213"/>
      <c r="F77" s="213"/>
      <c r="G77" s="12">
        <v>68</v>
      </c>
      <c r="H77" s="75">
        <v>0</v>
      </c>
      <c r="I77" s="75">
        <v>0</v>
      </c>
      <c r="J77" s="75">
        <v>0</v>
      </c>
      <c r="K77" s="75">
        <v>0</v>
      </c>
    </row>
    <row r="78" spans="1:11" ht="12.75" customHeight="1" x14ac:dyDescent="0.25">
      <c r="A78" s="212" t="s">
        <v>375</v>
      </c>
      <c r="B78" s="212"/>
      <c r="C78" s="212"/>
      <c r="D78" s="212"/>
      <c r="E78" s="212"/>
      <c r="F78" s="212"/>
      <c r="G78" s="46">
        <v>69</v>
      </c>
      <c r="H78" s="54">
        <v>0</v>
      </c>
      <c r="I78" s="54">
        <v>0</v>
      </c>
      <c r="J78" s="54">
        <v>0</v>
      </c>
      <c r="K78" s="54">
        <v>0</v>
      </c>
    </row>
    <row r="79" spans="1:11" ht="12.75" customHeight="1" x14ac:dyDescent="0.25">
      <c r="A79" s="212" t="s">
        <v>376</v>
      </c>
      <c r="B79" s="212"/>
      <c r="C79" s="212"/>
      <c r="D79" s="212"/>
      <c r="E79" s="212"/>
      <c r="F79" s="212"/>
      <c r="G79" s="46">
        <v>70</v>
      </c>
      <c r="H79" s="54">
        <v>0</v>
      </c>
      <c r="I79" s="54">
        <v>0</v>
      </c>
      <c r="J79" s="54">
        <v>0</v>
      </c>
      <c r="K79" s="54">
        <v>0</v>
      </c>
    </row>
    <row r="80" spans="1:11" ht="12.75" customHeight="1" x14ac:dyDescent="0.25">
      <c r="A80" s="213" t="s">
        <v>377</v>
      </c>
      <c r="B80" s="213"/>
      <c r="C80" s="213"/>
      <c r="D80" s="213"/>
      <c r="E80" s="213"/>
      <c r="F80" s="213"/>
      <c r="G80" s="12">
        <v>71</v>
      </c>
      <c r="H80" s="75">
        <v>0</v>
      </c>
      <c r="I80" s="75">
        <v>0</v>
      </c>
      <c r="J80" s="75">
        <v>0</v>
      </c>
      <c r="K80" s="75">
        <v>0</v>
      </c>
    </row>
    <row r="81" spans="1:11" ht="12.75" customHeight="1" x14ac:dyDescent="0.25">
      <c r="A81" s="213" t="s">
        <v>378</v>
      </c>
      <c r="B81" s="213"/>
      <c r="C81" s="213"/>
      <c r="D81" s="213"/>
      <c r="E81" s="213"/>
      <c r="F81" s="213"/>
      <c r="G81" s="12">
        <v>72</v>
      </c>
      <c r="H81" s="75">
        <v>0</v>
      </c>
      <c r="I81" s="75">
        <v>0</v>
      </c>
      <c r="J81" s="75">
        <v>0</v>
      </c>
      <c r="K81" s="75">
        <v>0</v>
      </c>
    </row>
    <row r="82" spans="1:11" ht="12.75" customHeight="1" x14ac:dyDescent="0.25">
      <c r="A82" s="214" t="s">
        <v>379</v>
      </c>
      <c r="B82" s="214"/>
      <c r="C82" s="214"/>
      <c r="D82" s="214"/>
      <c r="E82" s="214"/>
      <c r="F82" s="214"/>
      <c r="G82" s="12">
        <v>73</v>
      </c>
      <c r="H82" s="75">
        <v>0</v>
      </c>
      <c r="I82" s="75">
        <v>0</v>
      </c>
      <c r="J82" s="75">
        <v>0</v>
      </c>
      <c r="K82" s="75">
        <v>0</v>
      </c>
    </row>
    <row r="83" spans="1:11" ht="12.75" customHeight="1" x14ac:dyDescent="0.25">
      <c r="A83" s="214" t="s">
        <v>380</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381</v>
      </c>
      <c r="B85" s="202"/>
      <c r="C85" s="202"/>
      <c r="D85" s="202"/>
      <c r="E85" s="202"/>
      <c r="F85" s="202"/>
      <c r="G85" s="12">
        <v>75</v>
      </c>
      <c r="H85" s="55">
        <f>H86+H87</f>
        <v>-289007</v>
      </c>
      <c r="I85" s="55">
        <f>I86+I87</f>
        <v>-2836208</v>
      </c>
      <c r="J85" s="55">
        <f>J86+J87</f>
        <v>5681999</v>
      </c>
      <c r="K85" s="55">
        <f>K86+K87</f>
        <v>-5638030</v>
      </c>
    </row>
    <row r="86" spans="1:11" ht="12.75" customHeight="1" x14ac:dyDescent="0.25">
      <c r="A86" s="203" t="s">
        <v>157</v>
      </c>
      <c r="B86" s="203"/>
      <c r="C86" s="203"/>
      <c r="D86" s="203"/>
      <c r="E86" s="203"/>
      <c r="F86" s="203"/>
      <c r="G86" s="11">
        <v>76</v>
      </c>
      <c r="H86" s="56">
        <f>+H68</f>
        <v>-289007</v>
      </c>
      <c r="I86" s="56">
        <f>+I68</f>
        <v>-2836208</v>
      </c>
      <c r="J86" s="56">
        <f>+J67</f>
        <v>5681999</v>
      </c>
      <c r="K86" s="56">
        <f>+K68</f>
        <v>-5638030</v>
      </c>
    </row>
    <row r="87" spans="1:11" ht="12.75" customHeight="1" x14ac:dyDescent="0.25">
      <c r="A87" s="203" t="s">
        <v>158</v>
      </c>
      <c r="B87" s="203"/>
      <c r="C87" s="203"/>
      <c r="D87" s="203"/>
      <c r="E87" s="203"/>
      <c r="F87" s="203"/>
      <c r="G87" s="11">
        <v>77</v>
      </c>
      <c r="H87" s="56">
        <v>0</v>
      </c>
      <c r="I87" s="56">
        <v>0</v>
      </c>
      <c r="J87" s="56">
        <v>0</v>
      </c>
      <c r="K87" s="56">
        <v>0</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f>+H86</f>
        <v>-289007</v>
      </c>
      <c r="I89" s="56">
        <f>+I86</f>
        <v>-2836208</v>
      </c>
      <c r="J89" s="56">
        <f>+J86</f>
        <v>5681999</v>
      </c>
      <c r="K89" s="56">
        <f>+K86</f>
        <v>-5638030</v>
      </c>
    </row>
    <row r="90" spans="1:11" ht="24" customHeight="1" x14ac:dyDescent="0.25">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382</v>
      </c>
      <c r="B92" s="206"/>
      <c r="C92" s="206"/>
      <c r="D92" s="206"/>
      <c r="E92" s="206"/>
      <c r="F92" s="206"/>
      <c r="G92" s="12">
        <v>81</v>
      </c>
      <c r="H92" s="56">
        <f>H93+H100</f>
        <v>0</v>
      </c>
      <c r="I92" s="56">
        <f>I93+I100</f>
        <v>0</v>
      </c>
      <c r="J92" s="56">
        <f t="shared" ref="J92:K92" si="10">J93+J100</f>
        <v>0</v>
      </c>
      <c r="K92" s="56">
        <f t="shared" si="10"/>
        <v>0</v>
      </c>
    </row>
    <row r="93" spans="1:11" ht="38.25" customHeight="1" x14ac:dyDescent="0.25">
      <c r="A93" s="206" t="s">
        <v>383</v>
      </c>
      <c r="B93" s="206"/>
      <c r="C93" s="206"/>
      <c r="D93" s="206"/>
      <c r="E93" s="206"/>
      <c r="F93" s="206"/>
      <c r="G93" s="12">
        <v>82</v>
      </c>
      <c r="H93" s="56">
        <f>SUM(H94:H98)</f>
        <v>0</v>
      </c>
      <c r="I93" s="56">
        <f>SUM(I94:I98)</f>
        <v>0</v>
      </c>
      <c r="J93" s="56">
        <f t="shared" ref="J93:K93" si="11">SUM(J94:J98)</f>
        <v>0</v>
      </c>
      <c r="K93" s="56">
        <f t="shared" si="11"/>
        <v>0</v>
      </c>
    </row>
    <row r="94" spans="1:11" ht="38.25" customHeight="1" x14ac:dyDescent="0.25">
      <c r="A94" s="206" t="s">
        <v>384</v>
      </c>
      <c r="B94" s="206"/>
      <c r="C94" s="206"/>
      <c r="D94" s="206"/>
      <c r="E94" s="206"/>
      <c r="F94" s="206"/>
      <c r="G94" s="12">
        <v>83</v>
      </c>
      <c r="H94" s="56">
        <f>H95+H102</f>
        <v>0</v>
      </c>
      <c r="I94" s="56">
        <f>I95+I102</f>
        <v>0</v>
      </c>
      <c r="J94" s="56">
        <f t="shared" ref="J94:K94" si="12">J95+J102</f>
        <v>0</v>
      </c>
      <c r="K94" s="56">
        <f t="shared" si="12"/>
        <v>0</v>
      </c>
    </row>
    <row r="95" spans="1:11" x14ac:dyDescent="0.25">
      <c r="A95" s="206" t="s">
        <v>385</v>
      </c>
      <c r="B95" s="206"/>
      <c r="C95" s="206"/>
      <c r="D95" s="206"/>
      <c r="E95" s="206"/>
      <c r="F95" s="206"/>
      <c r="G95" s="12">
        <v>84</v>
      </c>
      <c r="H95" s="56">
        <f>SUM(H96:H100)</f>
        <v>0</v>
      </c>
      <c r="I95" s="56">
        <f>SUM(I96:I100)</f>
        <v>0</v>
      </c>
      <c r="J95" s="56">
        <f t="shared" ref="J95:K95" si="13">SUM(J96:J100)</f>
        <v>0</v>
      </c>
      <c r="K95" s="56">
        <f t="shared" si="13"/>
        <v>0</v>
      </c>
    </row>
    <row r="96" spans="1:11" x14ac:dyDescent="0.25">
      <c r="A96" s="206" t="s">
        <v>386</v>
      </c>
      <c r="B96" s="206"/>
      <c r="C96" s="206"/>
      <c r="D96" s="206"/>
      <c r="E96" s="206"/>
      <c r="F96" s="206"/>
      <c r="G96" s="12">
        <v>85</v>
      </c>
      <c r="H96" s="56">
        <f>H97+H104</f>
        <v>0</v>
      </c>
      <c r="I96" s="56">
        <f>I97+I104</f>
        <v>0</v>
      </c>
      <c r="J96" s="56">
        <f t="shared" ref="J96:K96" si="14">J97+J104</f>
        <v>0</v>
      </c>
      <c r="K96" s="56">
        <f t="shared" si="14"/>
        <v>0</v>
      </c>
    </row>
    <row r="97" spans="1:11" ht="26.25" customHeight="1" x14ac:dyDescent="0.25">
      <c r="A97" s="206" t="s">
        <v>387</v>
      </c>
      <c r="B97" s="206"/>
      <c r="C97" s="206"/>
      <c r="D97" s="206"/>
      <c r="E97" s="206"/>
      <c r="F97" s="206"/>
      <c r="G97" s="12">
        <v>86</v>
      </c>
      <c r="H97" s="56">
        <f>SUM(H98:H102)</f>
        <v>0</v>
      </c>
      <c r="I97" s="56">
        <f>SUM(I98:I102)</f>
        <v>0</v>
      </c>
      <c r="J97" s="56">
        <f t="shared" ref="J97:K97" si="15">SUM(J98:J102)</f>
        <v>0</v>
      </c>
      <c r="K97" s="56">
        <f t="shared" si="15"/>
        <v>0</v>
      </c>
    </row>
    <row r="98" spans="1:11" ht="25.5" customHeight="1" x14ac:dyDescent="0.25">
      <c r="A98" s="204" t="s">
        <v>438</v>
      </c>
      <c r="B98" s="204"/>
      <c r="C98" s="204"/>
      <c r="D98" s="204"/>
      <c r="E98" s="204"/>
      <c r="F98" s="204"/>
      <c r="G98" s="12">
        <v>87</v>
      </c>
      <c r="H98" s="73">
        <f>SUM(H99:H106)</f>
        <v>0</v>
      </c>
      <c r="I98" s="73">
        <f>SUM(I99:I106)</f>
        <v>0</v>
      </c>
      <c r="J98" s="73">
        <f t="shared" ref="J98:K98" si="16">SUM(J99:J106)</f>
        <v>0</v>
      </c>
      <c r="K98" s="73">
        <f t="shared" si="16"/>
        <v>0</v>
      </c>
    </row>
    <row r="99" spans="1:11" x14ac:dyDescent="0.25">
      <c r="A99" s="205" t="s">
        <v>160</v>
      </c>
      <c r="B99" s="205"/>
      <c r="C99" s="205"/>
      <c r="D99" s="205"/>
      <c r="E99" s="205"/>
      <c r="F99" s="205"/>
      <c r="G99" s="11">
        <v>88</v>
      </c>
      <c r="H99" s="56">
        <f>H100+H107</f>
        <v>0</v>
      </c>
      <c r="I99" s="56">
        <f>I100+I107</f>
        <v>0</v>
      </c>
      <c r="J99" s="56">
        <f t="shared" ref="J99:K99" si="17">J100+J107</f>
        <v>0</v>
      </c>
      <c r="K99" s="56">
        <f t="shared" si="17"/>
        <v>0</v>
      </c>
    </row>
    <row r="100" spans="1:11" ht="36" customHeight="1" x14ac:dyDescent="0.25">
      <c r="A100" s="206" t="s">
        <v>388</v>
      </c>
      <c r="B100" s="206"/>
      <c r="C100" s="206"/>
      <c r="D100" s="206"/>
      <c r="E100" s="206"/>
      <c r="F100" s="206"/>
      <c r="G100" s="11">
        <v>89</v>
      </c>
      <c r="H100" s="56">
        <f>SUM(H101:H105)</f>
        <v>0</v>
      </c>
      <c r="I100" s="56">
        <f>SUM(I101:I105)</f>
        <v>0</v>
      </c>
      <c r="J100" s="56">
        <f t="shared" ref="J100:K100" si="18">SUM(J101:J105)</f>
        <v>0</v>
      </c>
      <c r="K100" s="56">
        <f t="shared" si="18"/>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389</v>
      </c>
      <c r="B104" s="206"/>
      <c r="C104" s="206"/>
      <c r="D104" s="206"/>
      <c r="E104" s="206"/>
      <c r="F104" s="206"/>
      <c r="G104" s="11">
        <v>93</v>
      </c>
      <c r="H104" s="56">
        <v>0</v>
      </c>
      <c r="I104" s="56">
        <v>0</v>
      </c>
      <c r="J104" s="56">
        <v>0</v>
      </c>
      <c r="K104" s="56">
        <v>0</v>
      </c>
    </row>
    <row r="105" spans="1:11" ht="26.25" customHeight="1" x14ac:dyDescent="0.25">
      <c r="A105" s="206" t="s">
        <v>390</v>
      </c>
      <c r="B105" s="206"/>
      <c r="C105" s="206"/>
      <c r="D105" s="206"/>
      <c r="E105" s="206"/>
      <c r="F105" s="206"/>
      <c r="G105" s="11">
        <v>94</v>
      </c>
      <c r="H105" s="56">
        <v>0</v>
      </c>
      <c r="I105" s="56">
        <v>0</v>
      </c>
      <c r="J105" s="56">
        <v>0</v>
      </c>
      <c r="K105" s="56">
        <v>0</v>
      </c>
    </row>
    <row r="106" spans="1:11" x14ac:dyDescent="0.25">
      <c r="A106" s="206" t="s">
        <v>391</v>
      </c>
      <c r="B106" s="206"/>
      <c r="C106" s="206"/>
      <c r="D106" s="206"/>
      <c r="E106" s="206"/>
      <c r="F106" s="206"/>
      <c r="G106" s="11">
        <v>95</v>
      </c>
      <c r="H106" s="56">
        <v>0</v>
      </c>
      <c r="I106" s="56">
        <v>0</v>
      </c>
      <c r="J106" s="56">
        <v>0</v>
      </c>
      <c r="K106" s="56">
        <v>0</v>
      </c>
    </row>
    <row r="107" spans="1:11" ht="24.75" customHeight="1" x14ac:dyDescent="0.25">
      <c r="A107" s="206" t="s">
        <v>392</v>
      </c>
      <c r="B107" s="206"/>
      <c r="C107" s="206"/>
      <c r="D107" s="206"/>
      <c r="E107" s="206"/>
      <c r="F107" s="206"/>
      <c r="G107" s="11">
        <v>96</v>
      </c>
      <c r="H107" s="56">
        <v>0</v>
      </c>
      <c r="I107" s="56">
        <v>0</v>
      </c>
      <c r="J107" s="56">
        <v>0</v>
      </c>
      <c r="K107" s="56">
        <v>0</v>
      </c>
    </row>
    <row r="108" spans="1:11" ht="22.95" customHeight="1" x14ac:dyDescent="0.25">
      <c r="A108" s="184" t="s">
        <v>439</v>
      </c>
      <c r="B108" s="184"/>
      <c r="C108" s="184"/>
      <c r="D108" s="184"/>
      <c r="E108" s="184"/>
      <c r="F108" s="184"/>
      <c r="G108" s="12">
        <v>97</v>
      </c>
      <c r="H108" s="73">
        <f>H91+H98-H107-H97</f>
        <v>0</v>
      </c>
      <c r="I108" s="73">
        <f>I91+I98-I107-I97</f>
        <v>0</v>
      </c>
      <c r="J108" s="73">
        <f t="shared" ref="J108:K108" si="19">J91+J98-J107-J97</f>
        <v>0</v>
      </c>
      <c r="K108" s="73">
        <f t="shared" si="19"/>
        <v>0</v>
      </c>
    </row>
    <row r="109" spans="1:11" ht="12.75" customHeight="1" x14ac:dyDescent="0.25">
      <c r="A109" s="184" t="s">
        <v>393</v>
      </c>
      <c r="B109" s="184"/>
      <c r="C109" s="184"/>
      <c r="D109" s="184"/>
      <c r="E109" s="184"/>
      <c r="F109" s="184"/>
      <c r="G109" s="12">
        <v>98</v>
      </c>
      <c r="H109" s="55">
        <f>H89+H108</f>
        <v>-289007</v>
      </c>
      <c r="I109" s="55">
        <f>I89+I108</f>
        <v>-2836208</v>
      </c>
      <c r="J109" s="55">
        <f t="shared" ref="J109:K109" si="20">J89+J108</f>
        <v>5681999</v>
      </c>
      <c r="K109" s="55">
        <f t="shared" si="20"/>
        <v>-5638030</v>
      </c>
    </row>
    <row r="110" spans="1:11" x14ac:dyDescent="0.25">
      <c r="A110" s="207" t="s">
        <v>164</v>
      </c>
      <c r="B110" s="207"/>
      <c r="C110" s="207"/>
      <c r="D110" s="207"/>
      <c r="E110" s="207"/>
      <c r="F110" s="207"/>
      <c r="G110" s="208"/>
      <c r="H110" s="208"/>
      <c r="I110" s="208"/>
      <c r="J110" s="209"/>
      <c r="K110" s="209"/>
    </row>
    <row r="111" spans="1:11" ht="12.75" customHeight="1" x14ac:dyDescent="0.25">
      <c r="A111" s="202" t="s">
        <v>394</v>
      </c>
      <c r="B111" s="202"/>
      <c r="C111" s="202"/>
      <c r="D111" s="202"/>
      <c r="E111" s="202"/>
      <c r="F111" s="202"/>
      <c r="G111" s="12">
        <v>99</v>
      </c>
      <c r="H111" s="55">
        <f>H112+H113</f>
        <v>-289007</v>
      </c>
      <c r="I111" s="55">
        <f>I112+I113</f>
        <v>-2836208</v>
      </c>
      <c r="J111" s="55">
        <f>J112+J113</f>
        <v>5681999</v>
      </c>
      <c r="K111" s="55">
        <f>K112+K113</f>
        <v>-5638030</v>
      </c>
    </row>
    <row r="112" spans="1:11" ht="12.75" customHeight="1" x14ac:dyDescent="0.25">
      <c r="A112" s="203" t="s">
        <v>113</v>
      </c>
      <c r="B112" s="203"/>
      <c r="C112" s="203"/>
      <c r="D112" s="203"/>
      <c r="E112" s="203"/>
      <c r="F112" s="203"/>
      <c r="G112" s="11">
        <v>100</v>
      </c>
      <c r="H112" s="56">
        <f>+H109</f>
        <v>-289007</v>
      </c>
      <c r="I112" s="56">
        <f>+I109</f>
        <v>-2836208</v>
      </c>
      <c r="J112" s="56">
        <f>+J109</f>
        <v>5681999</v>
      </c>
      <c r="K112" s="56">
        <f>+K109</f>
        <v>-5638030</v>
      </c>
    </row>
    <row r="113" spans="1:11" ht="12.75" customHeight="1" x14ac:dyDescent="0.25">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5" right="0.25" top="0.75" bottom="0.75" header="0.3" footer="0.3"/>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9" zoomScale="116" zoomScaleNormal="100" zoomScaleSheetLayoutView="85" workbookViewId="0">
      <selection activeCell="H58" sqref="H58:I5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469</v>
      </c>
      <c r="B2" s="192"/>
      <c r="C2" s="192"/>
      <c r="D2" s="192"/>
      <c r="E2" s="192"/>
      <c r="F2" s="192"/>
      <c r="G2" s="192"/>
      <c r="H2" s="192"/>
      <c r="I2" s="192"/>
    </row>
    <row r="3" spans="1:9" x14ac:dyDescent="0.25">
      <c r="A3" s="242" t="s">
        <v>448</v>
      </c>
      <c r="B3" s="243"/>
      <c r="C3" s="243"/>
      <c r="D3" s="243"/>
      <c r="E3" s="243"/>
      <c r="F3" s="243"/>
      <c r="G3" s="243"/>
      <c r="H3" s="243"/>
      <c r="I3" s="243"/>
    </row>
    <row r="4" spans="1:9" x14ac:dyDescent="0.25">
      <c r="A4" s="241" t="s">
        <v>473</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-103556</v>
      </c>
      <c r="I8" s="68">
        <v>5681999</v>
      </c>
    </row>
    <row r="9" spans="1:9" ht="12.75" customHeight="1" x14ac:dyDescent="0.25">
      <c r="A9" s="237" t="s">
        <v>171</v>
      </c>
      <c r="B9" s="237"/>
      <c r="C9" s="237"/>
      <c r="D9" s="237"/>
      <c r="E9" s="237"/>
      <c r="F9" s="237"/>
      <c r="G9" s="69">
        <v>2</v>
      </c>
      <c r="H9" s="70">
        <f>H10+H11+H12+H13+H14+H15+H16+H17</f>
        <v>10042238</v>
      </c>
      <c r="I9" s="70">
        <f>I10+I11+I12+I13+I14+I15+I16+I17</f>
        <v>2473032</v>
      </c>
    </row>
    <row r="10" spans="1:9" ht="12.75" customHeight="1" x14ac:dyDescent="0.25">
      <c r="A10" s="216" t="s">
        <v>172</v>
      </c>
      <c r="B10" s="216"/>
      <c r="C10" s="216"/>
      <c r="D10" s="216"/>
      <c r="E10" s="216"/>
      <c r="F10" s="216"/>
      <c r="G10" s="67">
        <v>3</v>
      </c>
      <c r="H10" s="68">
        <v>8490555</v>
      </c>
      <c r="I10" s="68">
        <v>7263296</v>
      </c>
    </row>
    <row r="11" spans="1:9" ht="22.2" customHeight="1" x14ac:dyDescent="0.25">
      <c r="A11" s="216" t="s">
        <v>173</v>
      </c>
      <c r="B11" s="216"/>
      <c r="C11" s="216"/>
      <c r="D11" s="216"/>
      <c r="E11" s="216"/>
      <c r="F11" s="216"/>
      <c r="G11" s="67">
        <v>4</v>
      </c>
      <c r="H11" s="68">
        <v>915153</v>
      </c>
      <c r="I11" s="68">
        <v>-276478</v>
      </c>
    </row>
    <row r="12" spans="1:9" ht="23.4" customHeight="1" x14ac:dyDescent="0.25">
      <c r="A12" s="216" t="s">
        <v>174</v>
      </c>
      <c r="B12" s="216"/>
      <c r="C12" s="216"/>
      <c r="D12" s="216"/>
      <c r="E12" s="216"/>
      <c r="F12" s="216"/>
      <c r="G12" s="67">
        <v>5</v>
      </c>
      <c r="H12" s="68">
        <v>-49212</v>
      </c>
      <c r="I12" s="68">
        <v>29528</v>
      </c>
    </row>
    <row r="13" spans="1:9" ht="12.75" customHeight="1" x14ac:dyDescent="0.25">
      <c r="A13" s="216" t="s">
        <v>175</v>
      </c>
      <c r="B13" s="216"/>
      <c r="C13" s="216"/>
      <c r="D13" s="216"/>
      <c r="E13" s="216"/>
      <c r="F13" s="216"/>
      <c r="G13" s="67">
        <v>6</v>
      </c>
      <c r="H13" s="68">
        <v>-223</v>
      </c>
      <c r="I13" s="68">
        <v>-4459</v>
      </c>
    </row>
    <row r="14" spans="1:9" ht="12.75" customHeight="1" x14ac:dyDescent="0.25">
      <c r="A14" s="216" t="s">
        <v>176</v>
      </c>
      <c r="B14" s="216"/>
      <c r="C14" s="216"/>
      <c r="D14" s="216"/>
      <c r="E14" s="216"/>
      <c r="F14" s="216"/>
      <c r="G14" s="67">
        <v>7</v>
      </c>
      <c r="H14" s="68">
        <v>2000874</v>
      </c>
      <c r="I14" s="68">
        <v>2978316</v>
      </c>
    </row>
    <row r="15" spans="1:9" ht="12.75" customHeight="1" x14ac:dyDescent="0.25">
      <c r="A15" s="216" t="s">
        <v>177</v>
      </c>
      <c r="B15" s="216"/>
      <c r="C15" s="216"/>
      <c r="D15" s="216"/>
      <c r="E15" s="216"/>
      <c r="F15" s="216"/>
      <c r="G15" s="67">
        <v>8</v>
      </c>
      <c r="H15" s="68">
        <v>-12596</v>
      </c>
      <c r="I15" s="68">
        <v>37802</v>
      </c>
    </row>
    <row r="16" spans="1:9" ht="12.75" customHeight="1" x14ac:dyDescent="0.25">
      <c r="A16" s="216" t="s">
        <v>178</v>
      </c>
      <c r="B16" s="216"/>
      <c r="C16" s="216"/>
      <c r="D16" s="216"/>
      <c r="E16" s="216"/>
      <c r="F16" s="216"/>
      <c r="G16" s="67">
        <v>9</v>
      </c>
      <c r="H16" s="68">
        <v>-61111</v>
      </c>
      <c r="I16" s="68">
        <v>12</v>
      </c>
    </row>
    <row r="17" spans="1:9" ht="25.2" customHeight="1" x14ac:dyDescent="0.25">
      <c r="A17" s="216" t="s">
        <v>179</v>
      </c>
      <c r="B17" s="216"/>
      <c r="C17" s="216"/>
      <c r="D17" s="216"/>
      <c r="E17" s="216"/>
      <c r="F17" s="216"/>
      <c r="G17" s="67">
        <v>10</v>
      </c>
      <c r="H17" s="68">
        <v>-1241202</v>
      </c>
      <c r="I17" s="68">
        <v>-7554985</v>
      </c>
    </row>
    <row r="18" spans="1:9" ht="28.2" customHeight="1" x14ac:dyDescent="0.25">
      <c r="A18" s="233" t="s">
        <v>306</v>
      </c>
      <c r="B18" s="233"/>
      <c r="C18" s="233"/>
      <c r="D18" s="233"/>
      <c r="E18" s="233"/>
      <c r="F18" s="233"/>
      <c r="G18" s="69">
        <v>11</v>
      </c>
      <c r="H18" s="70">
        <f>H8+H9</f>
        <v>9938682</v>
      </c>
      <c r="I18" s="70">
        <f>I8+I9</f>
        <v>8155031</v>
      </c>
    </row>
    <row r="19" spans="1:9" ht="12.75" customHeight="1" x14ac:dyDescent="0.25">
      <c r="A19" s="237" t="s">
        <v>180</v>
      </c>
      <c r="B19" s="237"/>
      <c r="C19" s="237"/>
      <c r="D19" s="237"/>
      <c r="E19" s="237"/>
      <c r="F19" s="237"/>
      <c r="G19" s="69">
        <v>12</v>
      </c>
      <c r="H19" s="70">
        <f>H20+H21+H22+H23</f>
        <v>779256</v>
      </c>
      <c r="I19" s="70">
        <f>I20+I21+I22+I23</f>
        <v>375449</v>
      </c>
    </row>
    <row r="20" spans="1:9" ht="12.75" customHeight="1" x14ac:dyDescent="0.25">
      <c r="A20" s="216" t="s">
        <v>181</v>
      </c>
      <c r="B20" s="216"/>
      <c r="C20" s="216"/>
      <c r="D20" s="216"/>
      <c r="E20" s="216"/>
      <c r="F20" s="216"/>
      <c r="G20" s="67">
        <v>13</v>
      </c>
      <c r="H20" s="68">
        <v>-573161</v>
      </c>
      <c r="I20" s="68">
        <v>2287762</v>
      </c>
    </row>
    <row r="21" spans="1:9" ht="12.75" customHeight="1" x14ac:dyDescent="0.25">
      <c r="A21" s="216" t="s">
        <v>182</v>
      </c>
      <c r="B21" s="216"/>
      <c r="C21" s="216"/>
      <c r="D21" s="216"/>
      <c r="E21" s="216"/>
      <c r="F21" s="216"/>
      <c r="G21" s="67">
        <v>14</v>
      </c>
      <c r="H21" s="68">
        <v>1368315</v>
      </c>
      <c r="I21" s="68">
        <v>-1271108</v>
      </c>
    </row>
    <row r="22" spans="1:9" ht="12.75" customHeight="1" x14ac:dyDescent="0.25">
      <c r="A22" s="216" t="s">
        <v>183</v>
      </c>
      <c r="B22" s="216"/>
      <c r="C22" s="216"/>
      <c r="D22" s="216"/>
      <c r="E22" s="216"/>
      <c r="F22" s="216"/>
      <c r="G22" s="67">
        <v>15</v>
      </c>
      <c r="H22" s="68">
        <v>-15898</v>
      </c>
      <c r="I22" s="68">
        <v>-517876</v>
      </c>
    </row>
    <row r="23" spans="1:9" ht="12.75" customHeight="1" x14ac:dyDescent="0.25">
      <c r="A23" s="216" t="s">
        <v>184</v>
      </c>
      <c r="B23" s="216"/>
      <c r="C23" s="216"/>
      <c r="D23" s="216"/>
      <c r="E23" s="216"/>
      <c r="F23" s="216"/>
      <c r="G23" s="67">
        <v>16</v>
      </c>
      <c r="H23" s="68">
        <v>0</v>
      </c>
      <c r="I23" s="68">
        <v>-123329</v>
      </c>
    </row>
    <row r="24" spans="1:9" ht="12.75" customHeight="1" x14ac:dyDescent="0.25">
      <c r="A24" s="233" t="s">
        <v>185</v>
      </c>
      <c r="B24" s="233"/>
      <c r="C24" s="233"/>
      <c r="D24" s="233"/>
      <c r="E24" s="233"/>
      <c r="F24" s="233"/>
      <c r="G24" s="69">
        <v>17</v>
      </c>
      <c r="H24" s="70">
        <f>H18+H19</f>
        <v>10717938</v>
      </c>
      <c r="I24" s="70">
        <f>I18+I19</f>
        <v>8530480</v>
      </c>
    </row>
    <row r="25" spans="1:9" ht="12.75" customHeight="1" x14ac:dyDescent="0.25">
      <c r="A25" s="182" t="s">
        <v>186</v>
      </c>
      <c r="B25" s="182"/>
      <c r="C25" s="182"/>
      <c r="D25" s="182"/>
      <c r="E25" s="182"/>
      <c r="F25" s="182"/>
      <c r="G25" s="67">
        <v>18</v>
      </c>
      <c r="H25" s="68">
        <v>-1982391</v>
      </c>
      <c r="I25" s="68">
        <v>-2233867</v>
      </c>
    </row>
    <row r="26" spans="1:9" ht="12.75" customHeight="1" x14ac:dyDescent="0.25">
      <c r="A26" s="182" t="s">
        <v>187</v>
      </c>
      <c r="B26" s="182"/>
      <c r="C26" s="182"/>
      <c r="D26" s="182"/>
      <c r="E26" s="182"/>
      <c r="F26" s="182"/>
      <c r="G26" s="67">
        <v>19</v>
      </c>
      <c r="H26" s="68">
        <v>0</v>
      </c>
      <c r="I26" s="68">
        <v>0</v>
      </c>
    </row>
    <row r="27" spans="1:9" ht="25.95" customHeight="1" x14ac:dyDescent="0.25">
      <c r="A27" s="234" t="s">
        <v>188</v>
      </c>
      <c r="B27" s="234"/>
      <c r="C27" s="234"/>
      <c r="D27" s="234"/>
      <c r="E27" s="234"/>
      <c r="F27" s="234"/>
      <c r="G27" s="69">
        <v>20</v>
      </c>
      <c r="H27" s="70">
        <f>H24+H25+H26</f>
        <v>8735547</v>
      </c>
      <c r="I27" s="70">
        <f>I24+I25+I26</f>
        <v>6296613</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0</v>
      </c>
      <c r="I29" s="71">
        <v>95000</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223</v>
      </c>
      <c r="I31" s="71">
        <v>0</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0</v>
      </c>
      <c r="I33" s="71">
        <v>0</v>
      </c>
    </row>
    <row r="34" spans="1:9" ht="12.75" customHeight="1" x14ac:dyDescent="0.25">
      <c r="A34" s="182" t="s">
        <v>195</v>
      </c>
      <c r="B34" s="182"/>
      <c r="C34" s="182"/>
      <c r="D34" s="182"/>
      <c r="E34" s="182"/>
      <c r="F34" s="182"/>
      <c r="G34" s="67">
        <v>26</v>
      </c>
      <c r="H34" s="71">
        <v>0</v>
      </c>
      <c r="I34" s="71">
        <v>0</v>
      </c>
    </row>
    <row r="35" spans="1:9" ht="26.4" customHeight="1" x14ac:dyDescent="0.25">
      <c r="A35" s="233" t="s">
        <v>196</v>
      </c>
      <c r="B35" s="233"/>
      <c r="C35" s="233"/>
      <c r="D35" s="233"/>
      <c r="E35" s="233"/>
      <c r="F35" s="233"/>
      <c r="G35" s="69">
        <v>27</v>
      </c>
      <c r="H35" s="72">
        <f>H29+H30+H31+H32+H33+H34</f>
        <v>223</v>
      </c>
      <c r="I35" s="72">
        <f>I29+I30+I31+I32+I33+I34</f>
        <v>95000</v>
      </c>
    </row>
    <row r="36" spans="1:9" ht="22.95" customHeight="1" x14ac:dyDescent="0.25">
      <c r="A36" s="182" t="s">
        <v>197</v>
      </c>
      <c r="B36" s="182"/>
      <c r="C36" s="182"/>
      <c r="D36" s="182"/>
      <c r="E36" s="182"/>
      <c r="F36" s="182"/>
      <c r="G36" s="67">
        <v>28</v>
      </c>
      <c r="H36" s="71">
        <v>-4386945</v>
      </c>
      <c r="I36" s="71">
        <v>-2993926</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0</v>
      </c>
      <c r="I38" s="71">
        <v>0</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3" t="s">
        <v>202</v>
      </c>
      <c r="B41" s="233"/>
      <c r="C41" s="233"/>
      <c r="D41" s="233"/>
      <c r="E41" s="233"/>
      <c r="F41" s="233"/>
      <c r="G41" s="69">
        <v>33</v>
      </c>
      <c r="H41" s="72">
        <f>H36+H37+H38+H39+H40</f>
        <v>-4386945</v>
      </c>
      <c r="I41" s="72">
        <f>I36+I37+I38+I39+I40</f>
        <v>-2993926</v>
      </c>
    </row>
    <row r="42" spans="1:9" ht="29.4" customHeight="1" x14ac:dyDescent="0.25">
      <c r="A42" s="234" t="s">
        <v>203</v>
      </c>
      <c r="B42" s="234"/>
      <c r="C42" s="234"/>
      <c r="D42" s="234"/>
      <c r="E42" s="234"/>
      <c r="F42" s="234"/>
      <c r="G42" s="69">
        <v>34</v>
      </c>
      <c r="H42" s="72">
        <f>H35+H41</f>
        <v>-4386722</v>
      </c>
      <c r="I42" s="72">
        <f>I35+I41</f>
        <v>-2898926</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800000</v>
      </c>
      <c r="I46" s="71">
        <v>4227228</v>
      </c>
    </row>
    <row r="47" spans="1:9" ht="12.75" customHeight="1" x14ac:dyDescent="0.25">
      <c r="A47" s="182" t="s">
        <v>208</v>
      </c>
      <c r="B47" s="182"/>
      <c r="C47" s="182"/>
      <c r="D47" s="182"/>
      <c r="E47" s="182"/>
      <c r="F47" s="182"/>
      <c r="G47" s="67">
        <v>38</v>
      </c>
      <c r="H47" s="71">
        <v>0</v>
      </c>
      <c r="I47" s="71">
        <v>1676519</v>
      </c>
    </row>
    <row r="48" spans="1:9" ht="22.2" customHeight="1" x14ac:dyDescent="0.25">
      <c r="A48" s="233" t="s">
        <v>209</v>
      </c>
      <c r="B48" s="233"/>
      <c r="C48" s="233"/>
      <c r="D48" s="233"/>
      <c r="E48" s="233"/>
      <c r="F48" s="233"/>
      <c r="G48" s="69">
        <v>39</v>
      </c>
      <c r="H48" s="72">
        <f>H44+H45+H46+H47</f>
        <v>800000</v>
      </c>
      <c r="I48" s="72">
        <f>I44+I45+I46+I47</f>
        <v>5903747</v>
      </c>
    </row>
    <row r="49" spans="1:9" ht="24.6" customHeight="1" x14ac:dyDescent="0.25">
      <c r="A49" s="182" t="s">
        <v>305</v>
      </c>
      <c r="B49" s="182"/>
      <c r="C49" s="182"/>
      <c r="D49" s="182"/>
      <c r="E49" s="182"/>
      <c r="F49" s="182"/>
      <c r="G49" s="67">
        <v>40</v>
      </c>
      <c r="H49" s="71">
        <v>-3779231</v>
      </c>
      <c r="I49" s="71">
        <v>-6598480</v>
      </c>
    </row>
    <row r="50" spans="1:9" ht="12.75" customHeight="1" x14ac:dyDescent="0.25">
      <c r="A50" s="182" t="s">
        <v>210</v>
      </c>
      <c r="B50" s="182"/>
      <c r="C50" s="182"/>
      <c r="D50" s="182"/>
      <c r="E50" s="182"/>
      <c r="F50" s="182"/>
      <c r="G50" s="67">
        <v>41</v>
      </c>
      <c r="H50" s="71">
        <v>0</v>
      </c>
      <c r="I50" s="71">
        <v>0</v>
      </c>
    </row>
    <row r="51" spans="1:9" ht="12.75" customHeight="1" x14ac:dyDescent="0.25">
      <c r="A51" s="182" t="s">
        <v>211</v>
      </c>
      <c r="B51" s="182"/>
      <c r="C51" s="182"/>
      <c r="D51" s="182"/>
      <c r="E51" s="182"/>
      <c r="F51" s="182"/>
      <c r="G51" s="67">
        <v>42</v>
      </c>
      <c r="H51" s="71">
        <v>-3650143</v>
      </c>
      <c r="I51" s="71">
        <v>-1739905</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0</v>
      </c>
      <c r="I53" s="71">
        <v>0</v>
      </c>
    </row>
    <row r="54" spans="1:9" ht="30.6" customHeight="1" x14ac:dyDescent="0.25">
      <c r="A54" s="233" t="s">
        <v>214</v>
      </c>
      <c r="B54" s="233"/>
      <c r="C54" s="233"/>
      <c r="D54" s="233"/>
      <c r="E54" s="233"/>
      <c r="F54" s="233"/>
      <c r="G54" s="69">
        <v>45</v>
      </c>
      <c r="H54" s="72">
        <f>H49+H50+H51+H52+H53</f>
        <v>-7429374</v>
      </c>
      <c r="I54" s="72">
        <f>I49+I50+I51+I52+I53</f>
        <v>-8338385</v>
      </c>
    </row>
    <row r="55" spans="1:9" ht="29.4" customHeight="1" x14ac:dyDescent="0.25">
      <c r="A55" s="234" t="s">
        <v>215</v>
      </c>
      <c r="B55" s="234"/>
      <c r="C55" s="234"/>
      <c r="D55" s="234"/>
      <c r="E55" s="234"/>
      <c r="F55" s="234"/>
      <c r="G55" s="69">
        <v>46</v>
      </c>
      <c r="H55" s="72">
        <f>H48+H54</f>
        <v>-6629374</v>
      </c>
      <c r="I55" s="72">
        <f>I48+I54</f>
        <v>-2434638</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-2280549</v>
      </c>
      <c r="I57" s="72">
        <f>I27+I42+I55+I56</f>
        <v>963049</v>
      </c>
    </row>
    <row r="58" spans="1:9" x14ac:dyDescent="0.25">
      <c r="A58" s="236" t="s">
        <v>218</v>
      </c>
      <c r="B58" s="236"/>
      <c r="C58" s="236"/>
      <c r="D58" s="236"/>
      <c r="E58" s="236"/>
      <c r="F58" s="236"/>
      <c r="G58" s="67">
        <v>49</v>
      </c>
      <c r="H58" s="71">
        <v>3086626</v>
      </c>
      <c r="I58" s="71">
        <v>806077</v>
      </c>
    </row>
    <row r="59" spans="1:9" ht="31.2" customHeight="1" x14ac:dyDescent="0.25">
      <c r="A59" s="234" t="s">
        <v>219</v>
      </c>
      <c r="B59" s="234"/>
      <c r="C59" s="234"/>
      <c r="D59" s="234"/>
      <c r="E59" s="234"/>
      <c r="F59" s="234"/>
      <c r="G59" s="69">
        <v>50</v>
      </c>
      <c r="H59" s="72">
        <f>H57+H58</f>
        <v>806077</v>
      </c>
      <c r="I59" s="72">
        <f>I57+I58</f>
        <v>1769126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328</v>
      </c>
      <c r="B2" s="192"/>
      <c r="C2" s="192"/>
      <c r="D2" s="192"/>
      <c r="E2" s="192"/>
      <c r="F2" s="192"/>
      <c r="G2" s="192"/>
      <c r="H2" s="192"/>
      <c r="I2" s="192"/>
    </row>
    <row r="3" spans="1:9" x14ac:dyDescent="0.25">
      <c r="A3" s="248" t="s">
        <v>448</v>
      </c>
      <c r="B3" s="249"/>
      <c r="C3" s="249"/>
      <c r="D3" s="249"/>
      <c r="E3" s="249"/>
      <c r="F3" s="249"/>
      <c r="G3" s="249"/>
      <c r="H3" s="249"/>
      <c r="I3" s="249"/>
    </row>
    <row r="4" spans="1:9" x14ac:dyDescent="0.25">
      <c r="A4" s="241" t="s">
        <v>329</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395</v>
      </c>
      <c r="B12" s="246"/>
      <c r="C12" s="246"/>
      <c r="D12" s="246"/>
      <c r="E12" s="246"/>
      <c r="F12" s="246"/>
      <c r="G12" s="17">
        <v>5</v>
      </c>
      <c r="H12" s="24">
        <v>0</v>
      </c>
      <c r="I12" s="24">
        <v>0</v>
      </c>
    </row>
    <row r="13" spans="1:9" x14ac:dyDescent="0.25">
      <c r="A13" s="247" t="s">
        <v>396</v>
      </c>
      <c r="B13" s="247"/>
      <c r="C13" s="247"/>
      <c r="D13" s="247"/>
      <c r="E13" s="247"/>
      <c r="F13" s="247"/>
      <c r="G13" s="57">
        <v>6</v>
      </c>
      <c r="H13" s="60">
        <f>SUM(H8:H12)</f>
        <v>0</v>
      </c>
      <c r="I13" s="60">
        <f>SUM(I8:I12)</f>
        <v>0</v>
      </c>
    </row>
    <row r="14" spans="1:9" ht="12.75" customHeight="1" x14ac:dyDescent="0.25">
      <c r="A14" s="246" t="s">
        <v>397</v>
      </c>
      <c r="B14" s="246"/>
      <c r="C14" s="246"/>
      <c r="D14" s="246"/>
      <c r="E14" s="246"/>
      <c r="F14" s="246"/>
      <c r="G14" s="17">
        <v>7</v>
      </c>
      <c r="H14" s="24">
        <v>0</v>
      </c>
      <c r="I14" s="24">
        <v>0</v>
      </c>
    </row>
    <row r="15" spans="1:9" ht="12.75" customHeight="1" x14ac:dyDescent="0.25">
      <c r="A15" s="246" t="s">
        <v>398</v>
      </c>
      <c r="B15" s="246"/>
      <c r="C15" s="246"/>
      <c r="D15" s="246"/>
      <c r="E15" s="246"/>
      <c r="F15" s="246"/>
      <c r="G15" s="17">
        <v>8</v>
      </c>
      <c r="H15" s="24">
        <v>0</v>
      </c>
      <c r="I15" s="24">
        <v>0</v>
      </c>
    </row>
    <row r="16" spans="1:9" ht="12.75" customHeight="1" x14ac:dyDescent="0.25">
      <c r="A16" s="246" t="s">
        <v>399</v>
      </c>
      <c r="B16" s="246"/>
      <c r="C16" s="246"/>
      <c r="D16" s="246"/>
      <c r="E16" s="246"/>
      <c r="F16" s="246"/>
      <c r="G16" s="17">
        <v>9</v>
      </c>
      <c r="H16" s="24">
        <v>0</v>
      </c>
      <c r="I16" s="24">
        <v>0</v>
      </c>
    </row>
    <row r="17" spans="1:9" ht="12.75" customHeight="1" x14ac:dyDescent="0.25">
      <c r="A17" s="246" t="s">
        <v>400</v>
      </c>
      <c r="B17" s="246"/>
      <c r="C17" s="246"/>
      <c r="D17" s="246"/>
      <c r="E17" s="246"/>
      <c r="F17" s="246"/>
      <c r="G17" s="17">
        <v>10</v>
      </c>
      <c r="H17" s="24">
        <v>0</v>
      </c>
      <c r="I17" s="24">
        <v>0</v>
      </c>
    </row>
    <row r="18" spans="1:9" ht="12.75" customHeight="1" x14ac:dyDescent="0.25">
      <c r="A18" s="246" t="s">
        <v>401</v>
      </c>
      <c r="B18" s="246"/>
      <c r="C18" s="246"/>
      <c r="D18" s="246"/>
      <c r="E18" s="246"/>
      <c r="F18" s="246"/>
      <c r="G18" s="17">
        <v>11</v>
      </c>
      <c r="H18" s="24">
        <v>0</v>
      </c>
      <c r="I18" s="24">
        <v>0</v>
      </c>
    </row>
    <row r="19" spans="1:9" ht="12.75" customHeight="1" x14ac:dyDescent="0.25">
      <c r="A19" s="246" t="s">
        <v>402</v>
      </c>
      <c r="B19" s="246"/>
      <c r="C19" s="246"/>
      <c r="D19" s="246"/>
      <c r="E19" s="246"/>
      <c r="F19" s="246"/>
      <c r="G19" s="17">
        <v>12</v>
      </c>
      <c r="H19" s="24">
        <v>0</v>
      </c>
      <c r="I19" s="24">
        <v>0</v>
      </c>
    </row>
    <row r="20" spans="1:9" ht="26.25" customHeight="1" x14ac:dyDescent="0.25">
      <c r="A20" s="247" t="s">
        <v>403</v>
      </c>
      <c r="B20" s="247"/>
      <c r="C20" s="247"/>
      <c r="D20" s="247"/>
      <c r="E20" s="247"/>
      <c r="F20" s="247"/>
      <c r="G20" s="57">
        <v>13</v>
      </c>
      <c r="H20" s="60">
        <f>SUM(H14:H19)</f>
        <v>0</v>
      </c>
      <c r="I20" s="60">
        <f>SUM(I14:I19)</f>
        <v>0</v>
      </c>
    </row>
    <row r="21" spans="1:9" ht="27.6" customHeight="1" x14ac:dyDescent="0.25">
      <c r="A21" s="258" t="s">
        <v>404</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405</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406</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407</v>
      </c>
      <c r="B35" s="252"/>
      <c r="C35" s="252"/>
      <c r="D35" s="252"/>
      <c r="E35" s="252"/>
      <c r="F35" s="252"/>
      <c r="G35" s="57">
        <v>27</v>
      </c>
      <c r="H35" s="61">
        <f>SUM(H30:H34)</f>
        <v>0</v>
      </c>
      <c r="I35" s="61">
        <f>SUM(I30:I34)</f>
        <v>0</v>
      </c>
    </row>
    <row r="36" spans="1:9" ht="28.2" customHeight="1" x14ac:dyDescent="0.25">
      <c r="A36" s="258" t="s">
        <v>408</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409</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410</v>
      </c>
      <c r="B48" s="252"/>
      <c r="C48" s="252"/>
      <c r="D48" s="252"/>
      <c r="E48" s="252"/>
      <c r="F48" s="252"/>
      <c r="G48" s="57">
        <v>39</v>
      </c>
      <c r="H48" s="61">
        <f>H47+H46+H45+H44+H43</f>
        <v>0</v>
      </c>
      <c r="I48" s="61">
        <f>I47+I46+I45+I44+I43</f>
        <v>0</v>
      </c>
    </row>
    <row r="49" spans="1:9" ht="25.95" customHeight="1" x14ac:dyDescent="0.25">
      <c r="A49" s="253" t="s">
        <v>445</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411</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A28" zoomScale="80" zoomScaleNormal="100" zoomScaleSheetLayoutView="80" workbookViewId="0">
      <selection activeCell="V40" sqref="V4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44927</v>
      </c>
      <c r="F2" s="4" t="s">
        <v>0</v>
      </c>
      <c r="G2" s="9">
        <v>45291</v>
      </c>
      <c r="H2" s="27"/>
      <c r="I2" s="27"/>
      <c r="J2" s="27"/>
      <c r="K2" s="26"/>
      <c r="X2" s="28" t="s">
        <v>448</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7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64039781</v>
      </c>
      <c r="I7" s="33">
        <v>31085131</v>
      </c>
      <c r="J7" s="33">
        <v>0</v>
      </c>
      <c r="K7" s="33">
        <v>0</v>
      </c>
      <c r="L7" s="33">
        <v>0</v>
      </c>
      <c r="M7" s="33">
        <v>0</v>
      </c>
      <c r="N7" s="33">
        <v>0</v>
      </c>
      <c r="O7" s="33">
        <v>0</v>
      </c>
      <c r="P7" s="33">
        <v>0</v>
      </c>
      <c r="Q7" s="33">
        <v>0</v>
      </c>
      <c r="R7" s="33">
        <v>0</v>
      </c>
      <c r="S7" s="33">
        <v>0</v>
      </c>
      <c r="T7" s="33">
        <v>0</v>
      </c>
      <c r="U7" s="33">
        <v>-23346034</v>
      </c>
      <c r="V7" s="33">
        <v>0</v>
      </c>
      <c r="W7" s="34">
        <f>H7+I7+J7+K7-L7+M7+N7+O7+P7+Q7+R7+U7+V7+S7+T7</f>
        <v>71778878</v>
      </c>
      <c r="X7" s="33">
        <v>0</v>
      </c>
      <c r="Y7" s="34">
        <f>W7+X7</f>
        <v>71778878</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-23346034</v>
      </c>
      <c r="V10" s="34">
        <f t="shared" si="2"/>
        <v>0</v>
      </c>
      <c r="W10" s="34">
        <f t="shared" si="2"/>
        <v>71778878</v>
      </c>
      <c r="X10" s="34">
        <f t="shared" si="2"/>
        <v>0</v>
      </c>
      <c r="Y10" s="34">
        <f t="shared" si="2"/>
        <v>71778878</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-103556</v>
      </c>
      <c r="W11" s="34">
        <f t="shared" ref="W11:W29" si="3">H11+I11+J11+K11-L11+M11+N11+O11+P11+Q11+R11+U11+V11+S11+T11</f>
        <v>-103556</v>
      </c>
      <c r="X11" s="33">
        <v>0</v>
      </c>
      <c r="Y11" s="34">
        <f t="shared" ref="Y11:Y29" si="4">W11+X11</f>
        <v>-103556</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427</v>
      </c>
      <c r="B30" s="270"/>
      <c r="C30" s="270"/>
      <c r="D30" s="270"/>
      <c r="E30" s="270"/>
      <c r="F30" s="270"/>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-23346034</v>
      </c>
      <c r="V30" s="36">
        <f t="shared" si="5"/>
        <v>-103556</v>
      </c>
      <c r="W30" s="36">
        <f t="shared" si="5"/>
        <v>71675322</v>
      </c>
      <c r="X30" s="36">
        <f t="shared" si="5"/>
        <v>0</v>
      </c>
      <c r="Y30" s="36">
        <f t="shared" si="5"/>
        <v>71675322</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-103556</v>
      </c>
      <c r="W33" s="34">
        <f t="shared" si="8"/>
        <v>-103556</v>
      </c>
      <c r="X33" s="34">
        <f t="shared" si="8"/>
        <v>0</v>
      </c>
      <c r="Y33" s="34">
        <f t="shared" si="8"/>
        <v>-103556</v>
      </c>
    </row>
    <row r="34" spans="1:25" ht="30.75" customHeight="1" x14ac:dyDescent="0.25">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64039781</v>
      </c>
      <c r="I36" s="33">
        <v>31085131</v>
      </c>
      <c r="J36" s="33">
        <v>0</v>
      </c>
      <c r="K36" s="33">
        <v>0</v>
      </c>
      <c r="L36" s="33">
        <v>0</v>
      </c>
      <c r="M36" s="33">
        <v>0</v>
      </c>
      <c r="N36" s="33">
        <v>0</v>
      </c>
      <c r="O36" s="33">
        <v>0</v>
      </c>
      <c r="P36" s="33">
        <v>0</v>
      </c>
      <c r="Q36" s="33">
        <v>0</v>
      </c>
      <c r="R36" s="33">
        <v>0</v>
      </c>
      <c r="S36" s="33">
        <v>0</v>
      </c>
      <c r="T36" s="33">
        <v>0</v>
      </c>
      <c r="U36" s="33">
        <f>+U30+V30</f>
        <v>-23449590</v>
      </c>
      <c r="V36" s="33">
        <v>0</v>
      </c>
      <c r="W36" s="37">
        <f>H36+I36+J36+K36-L36+M36+N36+O36+P36+Q36+R36+U36+V36+S36+T36</f>
        <v>71675322</v>
      </c>
      <c r="X36" s="33">
        <v>0</v>
      </c>
      <c r="Y36" s="37">
        <f t="shared" ref="Y36:Y38" si="12">W36+X36</f>
        <v>71675322</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430</v>
      </c>
      <c r="B39" s="275"/>
      <c r="C39" s="275"/>
      <c r="D39" s="275"/>
      <c r="E39" s="275"/>
      <c r="F39" s="275"/>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-23449590</v>
      </c>
      <c r="V39" s="34">
        <f t="shared" si="14"/>
        <v>0</v>
      </c>
      <c r="W39" s="34">
        <f t="shared" si="14"/>
        <v>71675322</v>
      </c>
      <c r="X39" s="34">
        <f t="shared" si="14"/>
        <v>0</v>
      </c>
      <c r="Y39" s="34">
        <f t="shared" si="14"/>
        <v>71675322</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5681999</v>
      </c>
      <c r="W40" s="37">
        <f t="shared" ref="W40:W58" si="15">H40+I40+J40+K40-L40+M40+N40+O40+P40+Q40+R40+U40+V40+S40+T40</f>
        <v>5681999</v>
      </c>
      <c r="X40" s="33">
        <v>0</v>
      </c>
      <c r="Y40" s="37">
        <f t="shared" ref="Y40:Y58" si="16">W40+X40</f>
        <v>5681999</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-1</v>
      </c>
      <c r="I48" s="33">
        <v>1</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433</v>
      </c>
      <c r="B59" s="270"/>
      <c r="C59" s="270"/>
      <c r="D59" s="270"/>
      <c r="E59" s="270"/>
      <c r="F59" s="270"/>
      <c r="G59" s="8">
        <v>51</v>
      </c>
      <c r="H59" s="36">
        <f>SUM(H39:H58)</f>
        <v>64039780</v>
      </c>
      <c r="I59" s="36">
        <f t="shared" ref="I59:Y59" si="17">SUM(I39:I58)</f>
        <v>31085132</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-23449590</v>
      </c>
      <c r="V59" s="36">
        <f t="shared" si="17"/>
        <v>5681999</v>
      </c>
      <c r="W59" s="36">
        <f t="shared" si="17"/>
        <v>77357321</v>
      </c>
      <c r="X59" s="36">
        <f t="shared" si="17"/>
        <v>0</v>
      </c>
      <c r="Y59" s="36">
        <f t="shared" si="17"/>
        <v>77357321</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434</v>
      </c>
      <c r="B61" s="267"/>
      <c r="C61" s="267"/>
      <c r="D61" s="267"/>
      <c r="E61" s="267"/>
      <c r="F61" s="267"/>
      <c r="G61" s="7">
        <v>52</v>
      </c>
      <c r="H61" s="37">
        <f>SUM(H41:H49)</f>
        <v>-1</v>
      </c>
      <c r="I61" s="37">
        <f t="shared" ref="I61:Y61" si="18">SUM(I41:I49)</f>
        <v>1</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67" t="s">
        <v>435</v>
      </c>
      <c r="B62" s="267"/>
      <c r="C62" s="267"/>
      <c r="D62" s="267"/>
      <c r="E62" s="267"/>
      <c r="F62" s="267"/>
      <c r="G62" s="7">
        <v>53</v>
      </c>
      <c r="H62" s="37">
        <f>H40+H61</f>
        <v>-1</v>
      </c>
      <c r="I62" s="37">
        <f t="shared" ref="I62:Y62" si="20">I40+I61</f>
        <v>1</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5681999</v>
      </c>
      <c r="W62" s="37">
        <f t="shared" si="20"/>
        <v>5681999</v>
      </c>
      <c r="X62" s="37">
        <f t="shared" si="20"/>
        <v>0</v>
      </c>
      <c r="Y62" s="37">
        <f t="shared" si="20"/>
        <v>5681999</v>
      </c>
    </row>
    <row r="63" spans="1:25" ht="29.25" customHeight="1" x14ac:dyDescent="0.25">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tabSelected="1" topLeftCell="A19" zoomScale="66" zoomScaleNormal="66" workbookViewId="0">
      <selection activeCell="I45" sqref="I45"/>
    </sheetView>
  </sheetViews>
  <sheetFormatPr defaultRowHeight="13.2" x14ac:dyDescent="0.25"/>
  <cols>
    <col min="9" max="9" width="95" customWidth="1"/>
  </cols>
  <sheetData>
    <row r="1" spans="1:9" x14ac:dyDescent="0.25">
      <c r="A1" s="294" t="s">
        <v>470</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5"/>
      <c r="B36" s="295"/>
      <c r="C36" s="295"/>
      <c r="D36" s="295"/>
      <c r="E36" s="295"/>
      <c r="F36" s="295"/>
      <c r="G36" s="295"/>
      <c r="H36" s="295"/>
      <c r="I36" s="295"/>
    </row>
    <row r="37" spans="1:9" x14ac:dyDescent="0.25">
      <c r="A37" s="295"/>
      <c r="B37" s="295"/>
      <c r="C37" s="295"/>
      <c r="D37" s="295"/>
      <c r="E37" s="295"/>
      <c r="F37" s="295"/>
      <c r="G37" s="295"/>
      <c r="H37" s="295"/>
      <c r="I37" s="295"/>
    </row>
    <row r="38" spans="1:9"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67.60000000000002" customHeight="1" x14ac:dyDescent="0.25">
      <c r="A40" s="295"/>
      <c r="B40" s="295"/>
      <c r="C40" s="295"/>
      <c r="D40" s="295"/>
      <c r="E40" s="295"/>
      <c r="F40" s="295"/>
      <c r="G40" s="295"/>
      <c r="H40" s="295"/>
      <c r="I40" s="295"/>
    </row>
    <row r="41" spans="1:9" ht="15" customHeight="1" x14ac:dyDescent="0.25">
      <c r="A41" s="296" t="s">
        <v>474</v>
      </c>
      <c r="B41" s="297"/>
      <c r="C41" s="297"/>
      <c r="D41" s="297"/>
      <c r="E41" s="297"/>
      <c r="F41" s="297"/>
      <c r="G41" s="297"/>
      <c r="H41" s="297"/>
      <c r="I41" s="297"/>
    </row>
    <row r="42" spans="1:9" ht="15" customHeight="1" x14ac:dyDescent="0.25">
      <c r="A42" s="297"/>
      <c r="B42" s="297"/>
      <c r="C42" s="297"/>
      <c r="D42" s="297"/>
      <c r="E42" s="297"/>
      <c r="F42" s="297"/>
      <c r="G42" s="297"/>
      <c r="H42" s="297"/>
      <c r="I42" s="297"/>
    </row>
  </sheetData>
  <mergeCells count="2">
    <mergeCell ref="A1:I40"/>
    <mergeCell ref="A41:I4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6d93234dd1f3d9671a2e498ec4fed233">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8bb6d79486d540ce552e41333fe840fd"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infopath/2007/PartnerControls"/>
    <ds:schemaRef ds:uri="041d80b7-e3cf-4673-a593-9d4c7240208b"/>
    <ds:schemaRef ds:uri="d65a50fc-9b55-461a-a454-307befa59360"/>
  </ds:schemaRefs>
</ds:datastoreItem>
</file>

<file path=customXml/itemProps3.xml><?xml version="1.0" encoding="utf-8"?>
<ds:datastoreItem xmlns:ds="http://schemas.openxmlformats.org/officeDocument/2006/customXml" ds:itemID="{7342A875-A2F6-4474-A437-F1EEA768ABA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2023-04-29T09:44:01Z</cp:lastPrinted>
  <dcterms:created xsi:type="dcterms:W3CDTF">2008-10-17T11:51:54Z</dcterms:created>
  <dcterms:modified xsi:type="dcterms:W3CDTF">2024-02-23T13:08:04Z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