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jadranddu.sharepoint.com/sites/JCFinancije/Shared Documents/JC FINANCIJE/NATALI/ZSE-kvartalni izvještaji 2022-2023-2024-2025-2026/ZSE-3.KVARTAL 2026/za popunjavanje/"/>
    </mc:Choice>
  </mc:AlternateContent>
  <xr:revisionPtr revIDLastSave="757" documentId="13_ncr:1_{0F7DA94B-60F6-43C6-833B-68023BFB874F}" xr6:coauthVersionLast="47" xr6:coauthVersionMax="47" xr10:uidLastSave="{337E3D22-4976-4D8A-A63B-486EFB2FBE4F}"/>
  <bookViews>
    <workbookView xWindow="28680" yWindow="-120" windowWidth="29040" windowHeight="15720" activeTab="3"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9" i="26" l="1"/>
  <c r="J89" i="26"/>
  <c r="I89" i="26"/>
  <c r="H89" i="26"/>
  <c r="I53" i="18" l="1"/>
  <c r="I94" i="18"/>
  <c r="H13" i="21" l="1"/>
  <c r="K98" i="26"/>
  <c r="J98" i="26"/>
  <c r="I98" i="26"/>
  <c r="H98" i="26"/>
  <c r="H91" i="26"/>
  <c r="H109" i="26" l="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110" i="26" s="1"/>
  <c r="H113" i="26" s="1"/>
  <c r="H112" i="26" s="1"/>
  <c r="H64" i="26"/>
  <c r="I51" i="21"/>
  <c r="I53" i="21" s="1"/>
  <c r="H51" i="21"/>
  <c r="H53" i="21" s="1"/>
  <c r="I67" i="26" l="1"/>
  <c r="I68" i="26"/>
  <c r="I110" i="26" s="1"/>
  <c r="I113" i="26" s="1"/>
  <c r="I112" i="26" s="1"/>
  <c r="J66" i="26"/>
  <c r="J68" i="26"/>
  <c r="J110" i="26" s="1"/>
  <c r="J113" i="26" s="1"/>
  <c r="J112" i="26" s="1"/>
  <c r="K67" i="26"/>
  <c r="K68" i="26"/>
  <c r="K110" i="26" s="1"/>
  <c r="K113" i="26" s="1"/>
  <c r="K112" i="26" s="1"/>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V36" i="22" s="1"/>
  <c r="X36" i="22" s="1"/>
  <c r="X39" i="22" s="1"/>
  <c r="X59" i="22" s="1"/>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45" i="18"/>
  <c r="I38" i="18"/>
  <c r="I27" i="18"/>
  <c r="I17" i="18"/>
  <c r="I10" i="18"/>
  <c r="Z36" i="22" l="1"/>
  <c r="Z39" i="22" s="1"/>
  <c r="Z59" i="22" s="1"/>
  <c r="V39" i="22"/>
  <c r="V59" i="22" s="1"/>
  <c r="H57" i="20"/>
  <c r="H59" i="20" s="1"/>
  <c r="I24" i="20"/>
  <c r="I27" i="20" s="1"/>
  <c r="I55" i="20"/>
  <c r="H72" i="18"/>
  <c r="I44" i="18"/>
  <c r="I75" i="18"/>
  <c r="I134" i="18" s="1"/>
  <c r="Z63" i="22"/>
  <c r="I9" i="18"/>
  <c r="I42" i="20"/>
  <c r="Z61" i="22"/>
  <c r="Z62" i="22" s="1"/>
  <c r="Z32" i="22"/>
  <c r="Z33" i="22" s="1"/>
  <c r="Z34" i="22"/>
  <c r="Z10" i="22"/>
  <c r="Z30" i="22" s="1"/>
  <c r="I57" i="20" l="1"/>
  <c r="I59" i="20" s="1"/>
  <c r="I72" i="18"/>
</calcChain>
</file>

<file path=xl/sharedStrings.xml><?xml version="1.0" encoding="utf-8"?>
<sst xmlns="http://schemas.openxmlformats.org/spreadsheetml/2006/main" count="536" uniqueCount="471">
  <si>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</si>
  <si>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</si>
  <si>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</si>
  <si>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</si>
  <si>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</si>
  <si>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</si>
  <si>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</si>
  <si>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</si>
  <si>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</si>
  <si>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</si>
  <si>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</si>
  <si>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</si>
  <si>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</si>
  <si>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</si>
  <si>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</si>
  <si>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</si>
  <si>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</si>
  <si>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</si>
  <si>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</si>
  <si>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</si>
  <si>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</si>
  <si>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</si>
  <si>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</si>
  <si>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</si>
  <si>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</si>
  <si>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</si>
  <si>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</si>
  <si>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</si>
  <si>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</si>
  <si>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</si>
  <si>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</si>
  <si>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</si>
  <si>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</si>
  <si>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</si>
  <si>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</si>
  <si>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</si>
  <si>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</si>
  <si>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</si>
  <si>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</si>
  <si>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</si>
  <si>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</si>
  <si>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</si>
  <si>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</si>
  <si>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</si>
  <si>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</si>
  <si>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</si>
  <si>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</si>
  <si>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</si>
  <si>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</si>
  <si>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</si>
  <si>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</si>
  <si>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</si>
  <si>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</si>
  <si>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</si>
  <si>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</si>
  <si>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</si>
  <si>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</si>
  <si>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</si>
  <si>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</si>
  <si>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</si>
  <si>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</si>
  <si>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</si>
  <si>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</si>
  <si>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</si>
  <si>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</si>
  <si>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</si>
  <si>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</si>
  <si>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</si>
  <si>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</si>
  <si>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</si>
  <si>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</si>
  <si>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</si>
  <si>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</si>
  <si>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</si>
  <si>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</si>
  <si>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</si>
  <si>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</si>
  <si>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</si>
  <si>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</si>
  <si>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</si>
  <si>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</si>
  <si>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</si>
  <si>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</si>
  <si>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</si>
  <si>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</si>
  <si>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</si>
  <si>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</si>
  <si>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</si>
  <si>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</si>
  <si>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</si>
  <si>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</si>
  <si>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</si>
  <si>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</si>
  <si>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</si>
  <si>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</si>
  <si>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</si>
  <si>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</si>
  <si>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</si>
  <si>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</si>
  <si>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</si>
  <si>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</si>
  <si>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</si>
  <si>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</si>
  <si>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</si>
  <si>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</si>
  <si>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</si>
  <si>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</si>
  <si>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</si>
  <si>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</si>
  <si>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</si>
  <si>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</si>
  <si>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</si>
  <si>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</si>
  <si>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</si>
  <si>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</si>
  <si>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</si>
  <si>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</si>
  <si>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</si>
  <si>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</si>
  <si>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</si>
  <si>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</si>
  <si>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</si>
  <si>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</si>
  <si>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</si>
  <si>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</si>
  <si>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</si>
  <si>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</si>
  <si>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</si>
  <si>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</si>
  <si>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</si>
  <si>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</si>
  <si>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</si>
  <si>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</si>
  <si>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</si>
  <si>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</si>
  <si>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</si>
  <si>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</si>
  <si>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</si>
  <si>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</si>
  <si>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</si>
  <si>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</si>
  <si>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</si>
  <si>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</si>
  <si>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</si>
  <si>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</si>
  <si>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</si>
  <si>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</si>
  <si>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</si>
  <si>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</si>
  <si>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</si>
  <si>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</si>
  <si>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</si>
  <si>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</si>
  <si>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</si>
  <si>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</si>
  <si>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</si>
  <si>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</si>
  <si>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</si>
  <si>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</si>
  <si>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</si>
  <si>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</si>
  <si>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</si>
  <si>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</si>
  <si>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</si>
  <si>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</si>
  <si>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</si>
  <si>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</si>
  <si>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</si>
  <si>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</si>
  <si>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</si>
  <si>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</si>
  <si>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</si>
  <si>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</si>
  <si>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</si>
  <si>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</si>
  <si>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</si>
  <si>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</si>
  <si>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</si>
  <si>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</si>
  <si>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</si>
  <si>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</si>
  <si>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</si>
  <si>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</si>
  <si>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</si>
  <si>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</si>
  <si>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</si>
  <si>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</si>
  <si>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</si>
  <si>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</si>
  <si>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</si>
  <si>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</si>
  <si>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</si>
  <si>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</si>
  <si>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</si>
  <si>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</si>
  <si>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</si>
  <si>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</si>
  <si>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</si>
  <si>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</si>
  <si>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</si>
  <si>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</si>
  <si>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</si>
  <si>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</si>
  <si>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</si>
  <si>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</si>
  <si>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</si>
  <si>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</si>
  <si>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</si>
  <si>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</si>
  <si>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</si>
  <si>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</si>
  <si>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</si>
  <si>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</si>
  <si>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</si>
  <si>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</si>
  <si>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</si>
  <si>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</si>
  <si>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</si>
  <si>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</si>
  <si>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</si>
  <si>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</si>
  <si>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</si>
  <si>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</si>
  <si>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</si>
  <si>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</si>
  <si>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</si>
  <si>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</si>
  <si>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</si>
  <si>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</si>
  <si>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</si>
  <si>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</si>
  <si>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</si>
  <si>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</si>
  <si>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</si>
  <si>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</si>
  <si>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</si>
  <si>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</si>
  <si>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</si>
  <si>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</si>
  <si>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</si>
  <si>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</si>
  <si>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</si>
  <si>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</si>
  <si>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</si>
  <si>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</si>
  <si>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</si>
  <si>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</si>
  <si>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</si>
  <si>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</si>
  <si>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</si>
  <si>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</si>
  <si>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</si>
  <si>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</si>
  <si>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</si>
  <si>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</si>
  <si>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</si>
  <si>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</si>
  <si>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</si>
  <si>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</si>
  <si>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</si>
  <si>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</si>
  <si>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</si>
  <si>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</si>
  <si>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</si>
  <si>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</si>
  <si>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</si>
  <si>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</si>
  <si>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</si>
  <si>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</si>
  <si>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</si>
  <si>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</si>
  <si>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</si>
  <si>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</si>
  <si>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</si>
  <si>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</si>
  <si>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</si>
  <si>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</si>
  <si>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</si>
  <si>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</si>
  <si>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</si>
  <si>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</si>
  <si>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</si>
  <si>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</si>
  <si>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</si>
  <si>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</si>
  <si>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</si>
  <si>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</si>
  <si>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</si>
  <si>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</si>
  <si>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</si>
  <si>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</si>
  <si>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</si>
  <si>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</si>
  <si>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</si>
  <si>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</si>
  <si>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</si>
  <si>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</si>
  <si>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</si>
  <si>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</si>
  <si>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</si>
  <si>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</si>
  <si>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</si>
  <si>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</si>
  <si>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</si>
  <si>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</si>
  <si>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</si>
  <si>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</si>
  <si>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</si>
  <si>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</si>
  <si>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</si>
  <si>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</si>
  <si>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</si>
  <si>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</si>
  <si>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</si>
  <si>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</si>
  <si>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</si>
  <si>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</si>
  <si>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</si>
  <si>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</si>
  <si>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</si>
  <si>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</si>
  <si>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</si>
  <si>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</si>
  <si>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</si>
  <si>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</si>
  <si>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</si>
  <si>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</si>
  <si>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</si>
  <si>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</si>
  <si>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</si>
  <si>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</si>
  <si>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</si>
  <si>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</si>
  <si>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</si>
  <si>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</si>
  <si>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</si>
  <si>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</si>
  <si>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</si>
  <si>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</si>
  <si>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</si>
  <si>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</si>
  <si>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</si>
  <si>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</si>
  <si>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</si>
  <si>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</si>
  <si>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</si>
  <si>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</si>
  <si>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</si>
  <si>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</si>
  <si>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</si>
  <si>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</si>
  <si>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</si>
  <si>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</si>
  <si>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</si>
  <si>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</si>
  <si>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</si>
  <si>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</si>
  <si>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</si>
  <si>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</si>
  <si>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</si>
  <si>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</si>
  <si>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</si>
  <si>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</si>
  <si>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</si>
  <si>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</si>
  <si>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</si>
  <si>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</si>
  <si>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</si>
  <si>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</si>
  <si>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</si>
  <si>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</si>
  <si>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</si>
  <si>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</si>
  <si>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</si>
  <si>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</si>
  <si>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</si>
  <si>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</si>
  <si>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</si>
  <si>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</si>
  <si>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</si>
  <si>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</si>
  <si>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</si>
  <si>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</si>
  <si>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</si>
  <si>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</si>
  <si>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</si>
  <si>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</si>
  <si>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</si>
  <si>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</si>
  <si>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</si>
  <si>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</si>
  <si>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</si>
  <si>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</si>
  <si>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</si>
  <si>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</si>
  <si>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</si>
  <si>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</si>
  <si>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</si>
  <si>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</si>
  <si>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</si>
  <si>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</si>
  <si>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</si>
  <si>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</si>
  <si>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</si>
  <si>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</si>
  <si>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</si>
  <si>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</si>
  <si>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</si>
  <si>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</si>
  <si>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</si>
  <si>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</si>
  <si>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</si>
  <si>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</si>
  <si>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</si>
  <si>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</si>
  <si>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</si>
  <si>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</si>
  <si>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</si>
  <si>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</si>
  <si>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</si>
  <si>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</si>
  <si>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</si>
  <si>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</si>
  <si>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</si>
  <si>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</si>
  <si>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</si>
  <si>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</si>
  <si>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</si>
  <si>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</si>
  <si>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</si>
  <si>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</si>
  <si>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</si>
  <si>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</si>
  <si>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</si>
  <si>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</si>
  <si>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</si>
  <si>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</si>
  <si>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</si>
  <si>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</si>
  <si>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</si>
  <si>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</si>
  <si>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</si>
  <si>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</si>
  <si>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</si>
  <si>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</si>
  <si>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</si>
  <si>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</si>
  <si>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</si>
  <si>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</si>
  <si>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</si>
  <si>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</si>
  <si>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03145662</t>
  </si>
  <si>
    <t>HR</t>
  </si>
  <si>
    <t>040000817</t>
  </si>
  <si>
    <t>56994999963</t>
  </si>
  <si>
    <t>1285</t>
  </si>
  <si>
    <t>74780030Q33IX8LEE969</t>
  </si>
  <si>
    <t>JADRAN d.d.</t>
  </si>
  <si>
    <t>CRIKVENICA</t>
  </si>
  <si>
    <t>BANA JELAČIĆA 16</t>
  </si>
  <si>
    <t>uprava@jadran-crikvenica.hr</t>
  </si>
  <si>
    <t>www.jadran-crikvenica.hr</t>
  </si>
  <si>
    <t>IVANČIĆ MAJETIĆ NATALI</t>
  </si>
  <si>
    <t>051800482</t>
  </si>
  <si>
    <t>financije@jadran-crikvenica.hr</t>
  </si>
  <si>
    <t>Obveznik: JADRAN D.D.</t>
  </si>
  <si>
    <t>stanje na dan 30.09.2026.</t>
  </si>
  <si>
    <t>u razdoblju 01.01.2026 do 30.09.2026</t>
  </si>
  <si>
    <t>u razdoblju 01.01.2026. do 30.09.2026.</t>
  </si>
  <si>
    <t xml:space="preserve">BILJEŠKE UZ FINANCIJSKE IZVJEŠTAJE - TFI
(koji se sastavljaju za tromjesečna razdoblja)
Naziv izdavatelja:   JADRAN D.D.
OIB:   56994999963
Izvještajno razdoblje: 01.01.2026.-30.09.2026.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</si>
  <si>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17. Bilješke uz tromjesečne financijske izvještaje i detaljnije informacije o poslovnim rezultatima i događajima koji su značajni za razumijevanje promjena u financijskim izvještajima dostupne su u objavljenom .pdf dokumentu "Financijski izvještaj - 2026, Treći kvartal, Nerevidirano, Nekonsolidirano"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</si>
</sst>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left" wrapText="1"/>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330</v>
      </c>
      <c r="B10" s="143"/>
      <c r="C10" s="143"/>
      <c r="D10" s="143"/>
      <c r="E10" s="143"/>
      <c r="F10" s="143"/>
      <c r="G10" s="143"/>
      <c r="H10" s="143"/>
      <c r="I10" s="143"/>
      <c r="J10" s="66"/>
    </row>
    <row r="11" spans="1:20" ht="24.6" customHeight="1" x14ac:dyDescent="0.25">
      <c r="A11" s="144" t="s">
        <v>307</v>
      </c>
      <c r="B11" s="145"/>
      <c r="C11" s="137" t="s">
        <v>451</v>
      </c>
      <c r="D11" s="138"/>
      <c r="E11" s="67"/>
      <c r="F11" s="146" t="s">
        <v>331</v>
      </c>
      <c r="G11" s="136"/>
      <c r="H11" s="147" t="s">
        <v>452</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453</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454</v>
      </c>
      <c r="D15" s="138"/>
      <c r="E15" s="155"/>
      <c r="F15" s="156"/>
      <c r="G15" s="73" t="s">
        <v>332</v>
      </c>
      <c r="H15" s="147" t="s">
        <v>456</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333</v>
      </c>
      <c r="C17" s="137" t="s">
        <v>455</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457</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51260</v>
      </c>
      <c r="D21" s="148"/>
      <c r="E21" s="141"/>
      <c r="F21" s="141"/>
      <c r="G21" s="152" t="s">
        <v>458</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459</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460</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461</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405</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335</v>
      </c>
      <c r="D31" s="162" t="s">
        <v>334</v>
      </c>
      <c r="E31" s="163"/>
      <c r="F31" s="163"/>
      <c r="G31" s="163"/>
      <c r="H31" s="70"/>
      <c r="I31" s="81" t="s">
        <v>335</v>
      </c>
      <c r="J31" s="82" t="s">
        <v>336</v>
      </c>
    </row>
    <row r="32" spans="1:10" x14ac:dyDescent="0.25">
      <c r="A32" s="144"/>
      <c r="B32" s="151"/>
      <c r="C32" s="83"/>
      <c r="D32" s="56"/>
      <c r="E32" s="156"/>
      <c r="F32" s="156"/>
      <c r="G32" s="156"/>
      <c r="H32" s="156"/>
      <c r="I32" s="79"/>
      <c r="J32" s="80"/>
    </row>
    <row r="33" spans="1:10" x14ac:dyDescent="0.25">
      <c r="A33" s="144" t="s">
        <v>324</v>
      </c>
      <c r="B33" s="151"/>
      <c r="C33" s="18" t="s">
        <v>338</v>
      </c>
      <c r="D33" s="162" t="s">
        <v>337</v>
      </c>
      <c r="E33" s="163"/>
      <c r="F33" s="163"/>
      <c r="G33" s="163"/>
      <c r="H33" s="76"/>
      <c r="I33" s="81" t="s">
        <v>338</v>
      </c>
      <c r="J33" s="82" t="s">
        <v>339</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340</v>
      </c>
    </row>
    <row r="49" spans="1:10" x14ac:dyDescent="0.25">
      <c r="A49" s="85"/>
      <c r="B49" s="77"/>
      <c r="C49" s="77"/>
      <c r="D49" s="70"/>
      <c r="E49" s="141"/>
      <c r="F49" s="141"/>
      <c r="G49" s="168"/>
      <c r="H49" s="168"/>
      <c r="I49" s="70"/>
      <c r="J49" s="86" t="s">
        <v>341</v>
      </c>
    </row>
    <row r="50" spans="1:10" ht="14.45" customHeight="1" x14ac:dyDescent="0.25">
      <c r="A50" s="135" t="s">
        <v>317</v>
      </c>
      <c r="B50" s="146"/>
      <c r="C50" s="147" t="s">
        <v>341</v>
      </c>
      <c r="D50" s="148"/>
      <c r="E50" s="174" t="s">
        <v>342</v>
      </c>
      <c r="F50" s="175"/>
      <c r="G50" s="152"/>
      <c r="H50" s="153"/>
      <c r="I50" s="153"/>
      <c r="J50" s="154"/>
    </row>
    <row r="51" spans="1:10" x14ac:dyDescent="0.25">
      <c r="A51" s="85"/>
      <c r="B51" s="77"/>
      <c r="C51" s="168"/>
      <c r="D51" s="168"/>
      <c r="E51" s="141"/>
      <c r="F51" s="141"/>
      <c r="G51" s="176" t="s">
        <v>343</v>
      </c>
      <c r="H51" s="176"/>
      <c r="I51" s="176"/>
      <c r="J51" s="63"/>
    </row>
    <row r="52" spans="1:10" ht="13.9" customHeight="1" x14ac:dyDescent="0.25">
      <c r="A52" s="135" t="s">
        <v>318</v>
      </c>
      <c r="B52" s="146"/>
      <c r="C52" s="152" t="s">
        <v>462</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463</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464</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344</v>
      </c>
      <c r="B58" s="146"/>
      <c r="C58" s="177"/>
      <c r="D58" s="178"/>
      <c r="E58" s="178"/>
      <c r="F58" s="178"/>
      <c r="G58" s="178"/>
      <c r="H58" s="178"/>
      <c r="I58" s="178"/>
      <c r="J58" s="179"/>
    </row>
    <row r="59" spans="1:10" ht="14.45" customHeight="1" x14ac:dyDescent="0.25">
      <c r="A59" s="69"/>
      <c r="B59" s="70"/>
      <c r="C59" s="180" t="s">
        <v>345</v>
      </c>
      <c r="D59" s="180"/>
      <c r="E59" s="180"/>
      <c r="F59" s="180"/>
      <c r="G59" s="70"/>
      <c r="H59" s="70"/>
      <c r="I59" s="70"/>
      <c r="J59" s="72"/>
    </row>
    <row r="60" spans="1:10" x14ac:dyDescent="0.25">
      <c r="A60" s="135" t="s">
        <v>346</v>
      </c>
      <c r="B60" s="146"/>
      <c r="C60" s="177"/>
      <c r="D60" s="178"/>
      <c r="E60" s="178"/>
      <c r="F60" s="178"/>
      <c r="G60" s="178"/>
      <c r="H60" s="178"/>
      <c r="I60" s="178"/>
      <c r="J60" s="179"/>
    </row>
    <row r="61" spans="1:10" ht="14.45" customHeight="1" x14ac:dyDescent="0.25">
      <c r="A61" s="87"/>
      <c r="B61" s="88"/>
      <c r="C61" s="181" t="s">
        <v>347</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65" zoomScaleNormal="100" zoomScaleSheetLayoutView="100" workbookViewId="0">
      <selection activeCell="H32" sqref="H32"/>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466</v>
      </c>
      <c r="B2" s="188"/>
      <c r="C2" s="188"/>
      <c r="D2" s="188"/>
      <c r="E2" s="188"/>
      <c r="F2" s="188"/>
      <c r="G2" s="188"/>
      <c r="H2" s="188"/>
      <c r="I2" s="188"/>
    </row>
    <row r="3" spans="1:9" x14ac:dyDescent="0.2">
      <c r="A3" s="189" t="s">
        <v>439</v>
      </c>
      <c r="B3" s="189"/>
      <c r="C3" s="189"/>
      <c r="D3" s="189"/>
      <c r="E3" s="189"/>
      <c r="F3" s="189"/>
      <c r="G3" s="189"/>
      <c r="H3" s="189"/>
      <c r="I3" s="189"/>
    </row>
    <row r="4" spans="1:9" x14ac:dyDescent="0.2">
      <c r="A4" s="190" t="s">
        <v>465</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107628205.22</v>
      </c>
      <c r="I9" s="91">
        <f>I10+I17+I27+I38+I43</f>
        <v>105903381.06999999</v>
      </c>
    </row>
    <row r="10" spans="1:9" ht="12.75" customHeight="1" x14ac:dyDescent="0.2">
      <c r="A10" s="183" t="s">
        <v>5</v>
      </c>
      <c r="B10" s="183"/>
      <c r="C10" s="183"/>
      <c r="D10" s="183"/>
      <c r="E10" s="183"/>
      <c r="F10" s="183"/>
      <c r="G10" s="8">
        <v>3</v>
      </c>
      <c r="H10" s="91">
        <f>H11+H12+H13+H14+H15+H16</f>
        <v>5814822.04</v>
      </c>
      <c r="I10" s="91">
        <f>I11+I12+I13+I14+I15+I16</f>
        <v>5286980.51</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80665.52</v>
      </c>
      <c r="I12" s="90">
        <v>90864.77</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5734156.5199999996</v>
      </c>
      <c r="I16" s="90">
        <v>5196115.74</v>
      </c>
    </row>
    <row r="17" spans="1:9" ht="12.75" customHeight="1" x14ac:dyDescent="0.2">
      <c r="A17" s="183" t="s">
        <v>12</v>
      </c>
      <c r="B17" s="183"/>
      <c r="C17" s="183"/>
      <c r="D17" s="183"/>
      <c r="E17" s="183"/>
      <c r="F17" s="183"/>
      <c r="G17" s="8">
        <v>10</v>
      </c>
      <c r="H17" s="91">
        <f>H18+H19+H20+H21+H22+H23+H24+H25+H26</f>
        <v>75267846.010000005</v>
      </c>
      <c r="I17" s="91">
        <f>I18+I19+I20+I21+I22+I23+I24+I25+I26</f>
        <v>74069597.510000005</v>
      </c>
    </row>
    <row r="18" spans="1:9" ht="12.75" customHeight="1" x14ac:dyDescent="0.2">
      <c r="A18" s="182" t="s">
        <v>13</v>
      </c>
      <c r="B18" s="182"/>
      <c r="C18" s="182"/>
      <c r="D18" s="182"/>
      <c r="E18" s="182"/>
      <c r="F18" s="182"/>
      <c r="G18" s="7">
        <v>11</v>
      </c>
      <c r="H18" s="90">
        <v>32040459.539999999</v>
      </c>
      <c r="I18" s="90">
        <v>32040459.539999999</v>
      </c>
    </row>
    <row r="19" spans="1:9" ht="12.75" customHeight="1" x14ac:dyDescent="0.2">
      <c r="A19" s="182" t="s">
        <v>14</v>
      </c>
      <c r="B19" s="182"/>
      <c r="C19" s="182"/>
      <c r="D19" s="182"/>
      <c r="E19" s="182"/>
      <c r="F19" s="182"/>
      <c r="G19" s="7">
        <v>12</v>
      </c>
      <c r="H19" s="90">
        <v>31524693.649999999</v>
      </c>
      <c r="I19" s="90">
        <v>30973079.75</v>
      </c>
    </row>
    <row r="20" spans="1:9" ht="12.75" customHeight="1" x14ac:dyDescent="0.2">
      <c r="A20" s="182" t="s">
        <v>15</v>
      </c>
      <c r="B20" s="182"/>
      <c r="C20" s="182"/>
      <c r="D20" s="182"/>
      <c r="E20" s="182"/>
      <c r="F20" s="182"/>
      <c r="G20" s="7">
        <v>13</v>
      </c>
      <c r="H20" s="90">
        <v>7061902.0099999998</v>
      </c>
      <c r="I20" s="90">
        <v>6137368.6100000003</v>
      </c>
    </row>
    <row r="21" spans="1:9" ht="12.75" customHeight="1" x14ac:dyDescent="0.2">
      <c r="A21" s="182" t="s">
        <v>16</v>
      </c>
      <c r="B21" s="182"/>
      <c r="C21" s="182"/>
      <c r="D21" s="182"/>
      <c r="E21" s="182"/>
      <c r="F21" s="182"/>
      <c r="G21" s="7">
        <v>14</v>
      </c>
      <c r="H21" s="90">
        <v>0</v>
      </c>
      <c r="I21" s="90">
        <v>0</v>
      </c>
    </row>
    <row r="22" spans="1:9" ht="12.75" customHeight="1" x14ac:dyDescent="0.2">
      <c r="A22" s="182" t="s">
        <v>17</v>
      </c>
      <c r="B22" s="182"/>
      <c r="C22" s="182"/>
      <c r="D22" s="182"/>
      <c r="E22" s="182"/>
      <c r="F22" s="182"/>
      <c r="G22" s="7">
        <v>15</v>
      </c>
      <c r="H22" s="90">
        <v>353135.99</v>
      </c>
      <c r="I22" s="90">
        <v>313058.45</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202358.16</v>
      </c>
      <c r="I24" s="90">
        <v>548195.80000000005</v>
      </c>
    </row>
    <row r="25" spans="1:9" ht="12.75" customHeight="1" x14ac:dyDescent="0.2">
      <c r="A25" s="182" t="s">
        <v>20</v>
      </c>
      <c r="B25" s="182"/>
      <c r="C25" s="182"/>
      <c r="D25" s="182"/>
      <c r="E25" s="182"/>
      <c r="F25" s="182"/>
      <c r="G25" s="7">
        <v>18</v>
      </c>
      <c r="H25" s="90">
        <v>0</v>
      </c>
      <c r="I25" s="90">
        <v>0</v>
      </c>
    </row>
    <row r="26" spans="1:9" ht="12.75" customHeight="1" x14ac:dyDescent="0.2">
      <c r="A26" s="182" t="s">
        <v>21</v>
      </c>
      <c r="B26" s="182"/>
      <c r="C26" s="182"/>
      <c r="D26" s="182"/>
      <c r="E26" s="182"/>
      <c r="F26" s="182"/>
      <c r="G26" s="7">
        <v>19</v>
      </c>
      <c r="H26" s="90">
        <v>4085296.66</v>
      </c>
      <c r="I26" s="90">
        <v>4057435.36</v>
      </c>
    </row>
    <row r="27" spans="1:9" ht="12.75" customHeight="1" x14ac:dyDescent="0.2">
      <c r="A27" s="183" t="s">
        <v>22</v>
      </c>
      <c r="B27" s="183"/>
      <c r="C27" s="183"/>
      <c r="D27" s="183"/>
      <c r="E27" s="183"/>
      <c r="F27" s="183"/>
      <c r="G27" s="8">
        <v>20</v>
      </c>
      <c r="H27" s="91">
        <f>SUM(H28:H37)</f>
        <v>24930969.579999998</v>
      </c>
      <c r="I27" s="91">
        <f>SUM(I28:I37)</f>
        <v>24930969.579999998</v>
      </c>
    </row>
    <row r="28" spans="1:9" ht="12.75" customHeight="1" x14ac:dyDescent="0.2">
      <c r="A28" s="182" t="s">
        <v>23</v>
      </c>
      <c r="B28" s="182"/>
      <c r="C28" s="182"/>
      <c r="D28" s="182"/>
      <c r="E28" s="182"/>
      <c r="F28" s="182"/>
      <c r="G28" s="7">
        <v>21</v>
      </c>
      <c r="H28" s="90">
        <v>23071509.98</v>
      </c>
      <c r="I28" s="90">
        <v>23071509.98</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1859459.6</v>
      </c>
      <c r="I30" s="90">
        <v>1859459.6</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0</v>
      </c>
      <c r="I35" s="90">
        <v>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1614567.59</v>
      </c>
      <c r="I43" s="90">
        <v>1615833.47</v>
      </c>
    </row>
    <row r="44" spans="1:9" ht="12.75" customHeight="1" x14ac:dyDescent="0.2">
      <c r="A44" s="184" t="s">
        <v>301</v>
      </c>
      <c r="B44" s="184"/>
      <c r="C44" s="184"/>
      <c r="D44" s="184"/>
      <c r="E44" s="184"/>
      <c r="F44" s="184"/>
      <c r="G44" s="8">
        <v>37</v>
      </c>
      <c r="H44" s="91">
        <f>H45+H53+H60+H70</f>
        <v>2650877.41</v>
      </c>
      <c r="I44" s="91">
        <f>I45+I53+I60+I70</f>
        <v>10016506.23</v>
      </c>
    </row>
    <row r="45" spans="1:9" ht="12.75" customHeight="1" x14ac:dyDescent="0.2">
      <c r="A45" s="183" t="s">
        <v>39</v>
      </c>
      <c r="B45" s="183"/>
      <c r="C45" s="183"/>
      <c r="D45" s="183"/>
      <c r="E45" s="183"/>
      <c r="F45" s="183"/>
      <c r="G45" s="8">
        <v>38</v>
      </c>
      <c r="H45" s="91">
        <f>SUM(H46:H52)</f>
        <v>155511.14000000001</v>
      </c>
      <c r="I45" s="91">
        <f>SUM(I46:I52)</f>
        <v>156103.85</v>
      </c>
    </row>
    <row r="46" spans="1:9" ht="12.75" customHeight="1" x14ac:dyDescent="0.2">
      <c r="A46" s="182" t="s">
        <v>40</v>
      </c>
      <c r="B46" s="182"/>
      <c r="C46" s="182"/>
      <c r="D46" s="182"/>
      <c r="E46" s="182"/>
      <c r="F46" s="182"/>
      <c r="G46" s="7">
        <v>39</v>
      </c>
      <c r="H46" s="90">
        <v>151305.82</v>
      </c>
      <c r="I46" s="90">
        <v>152533.97</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4205.32</v>
      </c>
      <c r="I49" s="90">
        <v>3569.88</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741466.34</v>
      </c>
      <c r="I53" s="91">
        <f>SUM(I54:I59)</f>
        <v>955993.72</v>
      </c>
    </row>
    <row r="54" spans="1:9" ht="12.75" customHeight="1" x14ac:dyDescent="0.2">
      <c r="A54" s="182" t="s">
        <v>48</v>
      </c>
      <c r="B54" s="182"/>
      <c r="C54" s="182"/>
      <c r="D54" s="182"/>
      <c r="E54" s="182"/>
      <c r="F54" s="182"/>
      <c r="G54" s="7">
        <v>47</v>
      </c>
      <c r="H54" s="90">
        <v>24329.97</v>
      </c>
      <c r="I54" s="90">
        <v>24577.25</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283195.40000000002</v>
      </c>
      <c r="I56" s="90">
        <v>339133.1</v>
      </c>
    </row>
    <row r="57" spans="1:9" ht="12.75" customHeight="1" x14ac:dyDescent="0.2">
      <c r="A57" s="182" t="s">
        <v>51</v>
      </c>
      <c r="B57" s="182"/>
      <c r="C57" s="182"/>
      <c r="D57" s="182"/>
      <c r="E57" s="182"/>
      <c r="F57" s="182"/>
      <c r="G57" s="7">
        <v>50</v>
      </c>
      <c r="H57" s="90">
        <v>6800</v>
      </c>
      <c r="I57" s="90">
        <v>50631.42</v>
      </c>
    </row>
    <row r="58" spans="1:9" ht="12.75" customHeight="1" x14ac:dyDescent="0.2">
      <c r="A58" s="182" t="s">
        <v>52</v>
      </c>
      <c r="B58" s="182"/>
      <c r="C58" s="182"/>
      <c r="D58" s="182"/>
      <c r="E58" s="182"/>
      <c r="F58" s="182"/>
      <c r="G58" s="7">
        <v>51</v>
      </c>
      <c r="H58" s="90">
        <v>165050.1</v>
      </c>
      <c r="I58" s="90">
        <v>76892.070000000007</v>
      </c>
    </row>
    <row r="59" spans="1:9" ht="12.75" customHeight="1" x14ac:dyDescent="0.2">
      <c r="A59" s="182" t="s">
        <v>53</v>
      </c>
      <c r="B59" s="182"/>
      <c r="C59" s="182"/>
      <c r="D59" s="182"/>
      <c r="E59" s="182"/>
      <c r="F59" s="182"/>
      <c r="G59" s="7">
        <v>52</v>
      </c>
      <c r="H59" s="90">
        <v>262090.87</v>
      </c>
      <c r="I59" s="90">
        <v>464759.88</v>
      </c>
    </row>
    <row r="60" spans="1:9" ht="12.75" customHeight="1" x14ac:dyDescent="0.2">
      <c r="A60" s="183" t="s">
        <v>54</v>
      </c>
      <c r="B60" s="183"/>
      <c r="C60" s="183"/>
      <c r="D60" s="183"/>
      <c r="E60" s="183"/>
      <c r="F60" s="183"/>
      <c r="G60" s="8">
        <v>53</v>
      </c>
      <c r="H60" s="91">
        <f>SUM(H61:H69)</f>
        <v>165420.82999999999</v>
      </c>
      <c r="I60" s="91">
        <f>SUM(I61:I69)</f>
        <v>203770.75</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165420.82999999999</v>
      </c>
      <c r="I63" s="90">
        <v>203770.75</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0</v>
      </c>
      <c r="I68" s="90">
        <v>0</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1588479.1</v>
      </c>
      <c r="I70" s="90">
        <v>8700637.9100000001</v>
      </c>
    </row>
    <row r="71" spans="1:9" ht="12.75" customHeight="1" x14ac:dyDescent="0.2">
      <c r="A71" s="198" t="s">
        <v>58</v>
      </c>
      <c r="B71" s="198"/>
      <c r="C71" s="198"/>
      <c r="D71" s="198"/>
      <c r="E71" s="198"/>
      <c r="F71" s="198"/>
      <c r="G71" s="7">
        <v>64</v>
      </c>
      <c r="H71" s="90">
        <v>222707.26</v>
      </c>
      <c r="I71" s="90">
        <v>134993.78</v>
      </c>
    </row>
    <row r="72" spans="1:9" ht="12.75" customHeight="1" x14ac:dyDescent="0.2">
      <c r="A72" s="184" t="s">
        <v>302</v>
      </c>
      <c r="B72" s="184"/>
      <c r="C72" s="184"/>
      <c r="D72" s="184"/>
      <c r="E72" s="184"/>
      <c r="F72" s="184"/>
      <c r="G72" s="8">
        <v>65</v>
      </c>
      <c r="H72" s="91">
        <f>H8+H9+H44+H71</f>
        <v>110501789.89</v>
      </c>
      <c r="I72" s="91">
        <f>I8+I9+I44+I71</f>
        <v>116054881.08</v>
      </c>
    </row>
    <row r="73" spans="1:9" ht="12.75" customHeight="1" x14ac:dyDescent="0.2">
      <c r="A73" s="198" t="s">
        <v>59</v>
      </c>
      <c r="B73" s="198"/>
      <c r="C73" s="198"/>
      <c r="D73" s="198"/>
      <c r="E73" s="198"/>
      <c r="F73" s="198"/>
      <c r="G73" s="7">
        <v>66</v>
      </c>
      <c r="H73" s="90">
        <v>0</v>
      </c>
      <c r="I73" s="90">
        <v>0</v>
      </c>
    </row>
    <row r="74" spans="1:9" x14ac:dyDescent="0.2">
      <c r="A74" s="200" t="s">
        <v>60</v>
      </c>
      <c r="B74" s="201"/>
      <c r="C74" s="201"/>
      <c r="D74" s="201"/>
      <c r="E74" s="201"/>
      <c r="F74" s="201"/>
      <c r="G74" s="201"/>
      <c r="H74" s="201"/>
      <c r="I74" s="201"/>
    </row>
    <row r="75" spans="1:9" ht="24.75" customHeight="1" x14ac:dyDescent="0.2">
      <c r="A75" s="184" t="s">
        <v>441</v>
      </c>
      <c r="B75" s="184"/>
      <c r="C75" s="184"/>
      <c r="D75" s="184"/>
      <c r="E75" s="184"/>
      <c r="F75" s="184"/>
      <c r="G75" s="8">
        <v>67</v>
      </c>
      <c r="H75" s="92">
        <f>H76+H77+H78+H84+H85+H92+H95+H98</f>
        <v>65531400.920000002</v>
      </c>
      <c r="I75" s="92">
        <f>I76+I77+I78+I84+I85+I92+I95+I98</f>
        <v>65813119.950000003</v>
      </c>
    </row>
    <row r="76" spans="1:9" ht="12.75" customHeight="1" x14ac:dyDescent="0.2">
      <c r="A76" s="182" t="s">
        <v>61</v>
      </c>
      <c r="B76" s="182"/>
      <c r="C76" s="182"/>
      <c r="D76" s="182"/>
      <c r="E76" s="182"/>
      <c r="F76" s="182"/>
      <c r="G76" s="7">
        <v>68</v>
      </c>
      <c r="H76" s="90">
        <v>64039780</v>
      </c>
      <c r="I76" s="90">
        <v>34964328.75</v>
      </c>
    </row>
    <row r="77" spans="1:9" ht="12.75" customHeight="1" x14ac:dyDescent="0.2">
      <c r="A77" s="182" t="s">
        <v>62</v>
      </c>
      <c r="B77" s="182"/>
      <c r="C77" s="182"/>
      <c r="D77" s="182"/>
      <c r="E77" s="182"/>
      <c r="F77" s="182"/>
      <c r="G77" s="7">
        <v>69</v>
      </c>
      <c r="H77" s="90">
        <v>3371335.85</v>
      </c>
      <c r="I77" s="90">
        <v>60160583.640000001</v>
      </c>
    </row>
    <row r="78" spans="1:9" ht="12.75" customHeight="1" x14ac:dyDescent="0.2">
      <c r="A78" s="183" t="s">
        <v>63</v>
      </c>
      <c r="B78" s="183"/>
      <c r="C78" s="183"/>
      <c r="D78" s="183"/>
      <c r="E78" s="183"/>
      <c r="F78" s="183"/>
      <c r="G78" s="8">
        <v>70</v>
      </c>
      <c r="H78" s="92">
        <f>SUM(H79:H83)</f>
        <v>0</v>
      </c>
      <c r="I78" s="92">
        <f>SUM(I79:I83)</f>
        <v>0</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0</v>
      </c>
      <c r="I83" s="90">
        <v>0</v>
      </c>
    </row>
    <row r="84" spans="1:9" ht="12.75" customHeight="1" x14ac:dyDescent="0.2">
      <c r="A84" s="199" t="s">
        <v>69</v>
      </c>
      <c r="B84" s="199"/>
      <c r="C84" s="199"/>
      <c r="D84" s="199"/>
      <c r="E84" s="199"/>
      <c r="F84" s="199"/>
      <c r="G84" s="20">
        <v>76</v>
      </c>
      <c r="H84" s="93">
        <v>27713796.539999999</v>
      </c>
      <c r="I84" s="93">
        <v>0</v>
      </c>
    </row>
    <row r="85" spans="1:9" ht="12.75" customHeight="1" x14ac:dyDescent="0.2">
      <c r="A85" s="183" t="s">
        <v>431</v>
      </c>
      <c r="B85" s="183"/>
      <c r="C85" s="183"/>
      <c r="D85" s="183"/>
      <c r="E85" s="183"/>
      <c r="F85" s="183"/>
      <c r="G85" s="8">
        <v>77</v>
      </c>
      <c r="H85" s="91">
        <f>H86+H87+H88+H89+H90+H91</f>
        <v>0</v>
      </c>
      <c r="I85" s="91">
        <f>I86+I87+I88+I89+I90+I91</f>
        <v>0</v>
      </c>
    </row>
    <row r="86" spans="1:9" ht="25.5" customHeight="1" x14ac:dyDescent="0.2">
      <c r="A86" s="182" t="s">
        <v>426</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427</v>
      </c>
      <c r="B91" s="182"/>
      <c r="C91" s="182"/>
      <c r="D91" s="182"/>
      <c r="E91" s="182"/>
      <c r="F91" s="182"/>
      <c r="G91" s="7">
        <v>83</v>
      </c>
      <c r="H91" s="90">
        <v>0</v>
      </c>
      <c r="I91" s="90">
        <v>0</v>
      </c>
    </row>
    <row r="92" spans="1:9" ht="12.75" customHeight="1" x14ac:dyDescent="0.2">
      <c r="A92" s="183" t="s">
        <v>432</v>
      </c>
      <c r="B92" s="183"/>
      <c r="C92" s="183"/>
      <c r="D92" s="183"/>
      <c r="E92" s="183"/>
      <c r="F92" s="183"/>
      <c r="G92" s="8">
        <v>84</v>
      </c>
      <c r="H92" s="91">
        <f>H93-H94</f>
        <v>-25699554.48</v>
      </c>
      <c r="I92" s="91">
        <f>I93-I94</f>
        <v>-29593511.469999999</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25699554.48</v>
      </c>
      <c r="I94" s="90">
        <f>+H94+H97</f>
        <v>29593511.469999999</v>
      </c>
    </row>
    <row r="95" spans="1:9" ht="12.75" customHeight="1" x14ac:dyDescent="0.2">
      <c r="A95" s="183" t="s">
        <v>433</v>
      </c>
      <c r="B95" s="183"/>
      <c r="C95" s="183"/>
      <c r="D95" s="183"/>
      <c r="E95" s="183"/>
      <c r="F95" s="183"/>
      <c r="G95" s="8">
        <v>87</v>
      </c>
      <c r="H95" s="91">
        <f>H96-H97</f>
        <v>-3893956.99</v>
      </c>
      <c r="I95" s="91">
        <f>I96-I97</f>
        <v>281719.03000000003</v>
      </c>
    </row>
    <row r="96" spans="1:9" ht="12.75" customHeight="1" x14ac:dyDescent="0.2">
      <c r="A96" s="182" t="s">
        <v>74</v>
      </c>
      <c r="B96" s="182"/>
      <c r="C96" s="182"/>
      <c r="D96" s="182"/>
      <c r="E96" s="182"/>
      <c r="F96" s="182"/>
      <c r="G96" s="7">
        <v>88</v>
      </c>
      <c r="H96" s="90">
        <v>0</v>
      </c>
      <c r="I96" s="90">
        <v>281719.03000000003</v>
      </c>
    </row>
    <row r="97" spans="1:9" ht="12.75" customHeight="1" x14ac:dyDescent="0.2">
      <c r="A97" s="182" t="s">
        <v>75</v>
      </c>
      <c r="B97" s="182"/>
      <c r="C97" s="182"/>
      <c r="D97" s="182"/>
      <c r="E97" s="182"/>
      <c r="F97" s="182"/>
      <c r="G97" s="7">
        <v>89</v>
      </c>
      <c r="H97" s="90">
        <v>3893956.99</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434</v>
      </c>
      <c r="B99" s="184"/>
      <c r="C99" s="184"/>
      <c r="D99" s="184"/>
      <c r="E99" s="184"/>
      <c r="F99" s="184"/>
      <c r="G99" s="8">
        <v>91</v>
      </c>
      <c r="H99" s="91">
        <f>SUM(H100:H105)</f>
        <v>123289.06</v>
      </c>
      <c r="I99" s="91">
        <f>SUM(I100:I105)</f>
        <v>123289.06</v>
      </c>
    </row>
    <row r="100" spans="1:9" ht="12.75" customHeight="1" x14ac:dyDescent="0.2">
      <c r="A100" s="182" t="s">
        <v>77</v>
      </c>
      <c r="B100" s="182"/>
      <c r="C100" s="182"/>
      <c r="D100" s="182"/>
      <c r="E100" s="182"/>
      <c r="F100" s="182"/>
      <c r="G100" s="7">
        <v>92</v>
      </c>
      <c r="H100" s="90">
        <v>71920.69</v>
      </c>
      <c r="I100" s="90">
        <v>71920.69</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51368.37</v>
      </c>
      <c r="I102" s="90">
        <v>51368.37</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435</v>
      </c>
      <c r="B106" s="184"/>
      <c r="C106" s="184"/>
      <c r="D106" s="184"/>
      <c r="E106" s="184"/>
      <c r="F106" s="184"/>
      <c r="G106" s="8">
        <v>98</v>
      </c>
      <c r="H106" s="91">
        <f>SUM(H107:H117)</f>
        <v>38261180.280000001</v>
      </c>
      <c r="I106" s="91">
        <f>SUM(I107:I117)</f>
        <v>32641856.949999999</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29705723.77</v>
      </c>
      <c r="I112" s="90">
        <v>25009823.760000002</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8555456.5099999998</v>
      </c>
      <c r="I116" s="90">
        <v>7632033.1900000004</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436</v>
      </c>
      <c r="B118" s="184"/>
      <c r="C118" s="184"/>
      <c r="D118" s="184"/>
      <c r="E118" s="184"/>
      <c r="F118" s="184"/>
      <c r="G118" s="8">
        <v>110</v>
      </c>
      <c r="H118" s="91">
        <f>SUM(H119:H132)</f>
        <v>6511077.4900000002</v>
      </c>
      <c r="I118" s="91">
        <f>SUM(I119:I132)</f>
        <v>17397744.02</v>
      </c>
    </row>
    <row r="119" spans="1:9" ht="12.75" customHeight="1" x14ac:dyDescent="0.2">
      <c r="A119" s="182" t="s">
        <v>83</v>
      </c>
      <c r="B119" s="182"/>
      <c r="C119" s="182"/>
      <c r="D119" s="182"/>
      <c r="E119" s="182"/>
      <c r="F119" s="182"/>
      <c r="G119" s="7">
        <v>111</v>
      </c>
      <c r="H119" s="90">
        <v>0</v>
      </c>
      <c r="I119" s="90">
        <v>917.17</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56565.31</v>
      </c>
      <c r="I123" s="90">
        <v>62883.31</v>
      </c>
    </row>
    <row r="124" spans="1:9" ht="12.75" customHeight="1" x14ac:dyDescent="0.2">
      <c r="A124" s="182" t="s">
        <v>88</v>
      </c>
      <c r="B124" s="182"/>
      <c r="C124" s="182"/>
      <c r="D124" s="182"/>
      <c r="E124" s="182"/>
      <c r="F124" s="182"/>
      <c r="G124" s="7">
        <v>116</v>
      </c>
      <c r="H124" s="90">
        <v>3011790.75</v>
      </c>
      <c r="I124" s="90">
        <v>5456872.8099999996</v>
      </c>
    </row>
    <row r="125" spans="1:9" ht="12.75" customHeight="1" x14ac:dyDescent="0.2">
      <c r="A125" s="182" t="s">
        <v>89</v>
      </c>
      <c r="B125" s="182"/>
      <c r="C125" s="182"/>
      <c r="D125" s="182"/>
      <c r="E125" s="182"/>
      <c r="F125" s="182"/>
      <c r="G125" s="7">
        <v>117</v>
      </c>
      <c r="H125" s="90">
        <v>353613.79</v>
      </c>
      <c r="I125" s="90">
        <v>386475.21</v>
      </c>
    </row>
    <row r="126" spans="1:9" ht="12.75" customHeight="1" x14ac:dyDescent="0.2">
      <c r="A126" s="182" t="s">
        <v>90</v>
      </c>
      <c r="B126" s="182"/>
      <c r="C126" s="182"/>
      <c r="D126" s="182"/>
      <c r="E126" s="182"/>
      <c r="F126" s="182"/>
      <c r="G126" s="7">
        <v>118</v>
      </c>
      <c r="H126" s="90">
        <v>739466.39</v>
      </c>
      <c r="I126" s="90">
        <v>2133483.13</v>
      </c>
    </row>
    <row r="127" spans="1:9" x14ac:dyDescent="0.2">
      <c r="A127" s="182" t="s">
        <v>91</v>
      </c>
      <c r="B127" s="182"/>
      <c r="C127" s="182"/>
      <c r="D127" s="182"/>
      <c r="E127" s="182"/>
      <c r="F127" s="182"/>
      <c r="G127" s="7">
        <v>119</v>
      </c>
      <c r="H127" s="90">
        <v>0</v>
      </c>
      <c r="I127" s="90">
        <v>6516072</v>
      </c>
    </row>
    <row r="128" spans="1:9" x14ac:dyDescent="0.2">
      <c r="A128" s="182" t="s">
        <v>94</v>
      </c>
      <c r="B128" s="182"/>
      <c r="C128" s="182"/>
      <c r="D128" s="182"/>
      <c r="E128" s="182"/>
      <c r="F128" s="182"/>
      <c r="G128" s="7">
        <v>120</v>
      </c>
      <c r="H128" s="90">
        <v>740565.81</v>
      </c>
      <c r="I128" s="90">
        <v>762650.64</v>
      </c>
    </row>
    <row r="129" spans="1:9" x14ac:dyDescent="0.2">
      <c r="A129" s="182" t="s">
        <v>95</v>
      </c>
      <c r="B129" s="182"/>
      <c r="C129" s="182"/>
      <c r="D129" s="182"/>
      <c r="E129" s="182"/>
      <c r="F129" s="182"/>
      <c r="G129" s="7">
        <v>121</v>
      </c>
      <c r="H129" s="90">
        <v>258924.57</v>
      </c>
      <c r="I129" s="90">
        <v>400072.37</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1350150.87</v>
      </c>
      <c r="I132" s="90">
        <v>1678317.38</v>
      </c>
    </row>
    <row r="133" spans="1:9" ht="22.15" customHeight="1" x14ac:dyDescent="0.2">
      <c r="A133" s="198" t="s">
        <v>99</v>
      </c>
      <c r="B133" s="198"/>
      <c r="C133" s="198"/>
      <c r="D133" s="198"/>
      <c r="E133" s="198"/>
      <c r="F133" s="198"/>
      <c r="G133" s="7">
        <v>125</v>
      </c>
      <c r="H133" s="90">
        <v>74842.14</v>
      </c>
      <c r="I133" s="90">
        <v>78871.100000000006</v>
      </c>
    </row>
    <row r="134" spans="1:9" ht="12.75" customHeight="1" x14ac:dyDescent="0.2">
      <c r="A134" s="184" t="s">
        <v>437</v>
      </c>
      <c r="B134" s="184"/>
      <c r="C134" s="184"/>
      <c r="D134" s="184"/>
      <c r="E134" s="184"/>
      <c r="F134" s="184"/>
      <c r="G134" s="8">
        <v>126</v>
      </c>
      <c r="H134" s="91">
        <f>H75+H99+H106+H118+H133</f>
        <v>110501789.89</v>
      </c>
      <c r="I134" s="91">
        <f>I75+I99+I106+I118+I133</f>
        <v>116054881.08</v>
      </c>
    </row>
    <row r="135" spans="1:9" x14ac:dyDescent="0.2">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92" zoomScale="110" zoomScaleNormal="115" zoomScaleSheetLayoutView="110" workbookViewId="0">
      <selection activeCell="K108" sqref="K108"/>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467</v>
      </c>
      <c r="B2" s="205"/>
      <c r="C2" s="205"/>
      <c r="D2" s="205"/>
      <c r="E2" s="205"/>
      <c r="F2" s="205"/>
      <c r="G2" s="205"/>
      <c r="H2" s="205"/>
      <c r="I2" s="205"/>
    </row>
    <row r="3" spans="1:11" x14ac:dyDescent="0.2">
      <c r="A3" s="206" t="s">
        <v>440</v>
      </c>
      <c r="B3" s="207"/>
      <c r="C3" s="207"/>
      <c r="D3" s="207"/>
      <c r="E3" s="207"/>
      <c r="F3" s="207"/>
      <c r="G3" s="207"/>
      <c r="H3" s="207"/>
      <c r="I3" s="207"/>
      <c r="J3" s="208"/>
      <c r="K3" s="208"/>
    </row>
    <row r="4" spans="1:11" x14ac:dyDescent="0.2">
      <c r="A4" s="209" t="s">
        <v>465</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350</v>
      </c>
      <c r="B8" s="216"/>
      <c r="C8" s="216"/>
      <c r="D8" s="216"/>
      <c r="E8" s="216"/>
      <c r="F8" s="216"/>
      <c r="G8" s="8">
        <v>1</v>
      </c>
      <c r="H8" s="94">
        <f>SUM(H9:H13)</f>
        <v>24556929</v>
      </c>
      <c r="I8" s="94">
        <f>SUM(I9:I13)</f>
        <v>16948151</v>
      </c>
      <c r="J8" s="94">
        <f>SUM(J9:J13)</f>
        <v>24546128.329999998</v>
      </c>
      <c r="K8" s="94">
        <f>SUM(K9:K13)</f>
        <v>17304675.579999998</v>
      </c>
    </row>
    <row r="9" spans="1:11" ht="12.75" customHeight="1" x14ac:dyDescent="0.2">
      <c r="A9" s="182" t="s">
        <v>115</v>
      </c>
      <c r="B9" s="182"/>
      <c r="C9" s="182"/>
      <c r="D9" s="182"/>
      <c r="E9" s="182"/>
      <c r="F9" s="182"/>
      <c r="G9" s="7">
        <v>2</v>
      </c>
      <c r="H9" s="95">
        <v>0</v>
      </c>
      <c r="I9" s="95">
        <v>0</v>
      </c>
      <c r="J9" s="95">
        <v>25676.47</v>
      </c>
      <c r="K9" s="95">
        <v>17907.330000000002</v>
      </c>
    </row>
    <row r="10" spans="1:11" ht="12.75" customHeight="1" x14ac:dyDescent="0.2">
      <c r="A10" s="182" t="s">
        <v>438</v>
      </c>
      <c r="B10" s="182"/>
      <c r="C10" s="182"/>
      <c r="D10" s="182"/>
      <c r="E10" s="182"/>
      <c r="F10" s="182"/>
      <c r="G10" s="7">
        <v>3</v>
      </c>
      <c r="H10" s="95">
        <v>23287752</v>
      </c>
      <c r="I10" s="95">
        <v>16373331</v>
      </c>
      <c r="J10" s="95">
        <v>23267974.210000001</v>
      </c>
      <c r="K10" s="95">
        <v>16773912.550000001</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448717</v>
      </c>
      <c r="I12" s="95">
        <v>213971</v>
      </c>
      <c r="J12" s="95">
        <v>366860.79999999999</v>
      </c>
      <c r="K12" s="95">
        <v>97602.36</v>
      </c>
    </row>
    <row r="13" spans="1:11" ht="12.75" customHeight="1" x14ac:dyDescent="0.2">
      <c r="A13" s="182" t="s">
        <v>118</v>
      </c>
      <c r="B13" s="182"/>
      <c r="C13" s="182"/>
      <c r="D13" s="182"/>
      <c r="E13" s="182"/>
      <c r="F13" s="182"/>
      <c r="G13" s="7">
        <v>6</v>
      </c>
      <c r="H13" s="95">
        <v>820460</v>
      </c>
      <c r="I13" s="95">
        <v>360849</v>
      </c>
      <c r="J13" s="95">
        <v>885616.85</v>
      </c>
      <c r="K13" s="95">
        <v>415253.34</v>
      </c>
    </row>
    <row r="14" spans="1:11" ht="12.75" customHeight="1" x14ac:dyDescent="0.2">
      <c r="A14" s="216" t="s">
        <v>351</v>
      </c>
      <c r="B14" s="216"/>
      <c r="C14" s="216"/>
      <c r="D14" s="216"/>
      <c r="E14" s="216"/>
      <c r="F14" s="216"/>
      <c r="G14" s="8">
        <v>7</v>
      </c>
      <c r="H14" s="94">
        <f>H15+H16+H20+H24+H25+H26+H29+H36</f>
        <v>22294153</v>
      </c>
      <c r="I14" s="94">
        <f>I15+I16+I20+I24+I25+I26+I29+I36</f>
        <v>11004390</v>
      </c>
      <c r="J14" s="94">
        <f>J15+J16+J20+J24+J25+J26+J29+J36</f>
        <v>22510962.190000001</v>
      </c>
      <c r="K14" s="94">
        <f>K15+K16+K20+K24+K25+K26+K29+K36</f>
        <v>10939034.43</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420</v>
      </c>
      <c r="B16" s="183"/>
      <c r="C16" s="183"/>
      <c r="D16" s="183"/>
      <c r="E16" s="183"/>
      <c r="F16" s="183"/>
      <c r="G16" s="8">
        <v>9</v>
      </c>
      <c r="H16" s="94">
        <f>SUM(H17:H19)</f>
        <v>10146450</v>
      </c>
      <c r="I16" s="94">
        <f>SUM(I17:I19)</f>
        <v>5826393</v>
      </c>
      <c r="J16" s="94">
        <f>SUM(J17:J19)</f>
        <v>10982520.720000001</v>
      </c>
      <c r="K16" s="94">
        <f>SUM(K17:K19)</f>
        <v>6178200.1799999997</v>
      </c>
    </row>
    <row r="17" spans="1:11" ht="12.75" customHeight="1" x14ac:dyDescent="0.2">
      <c r="A17" s="217" t="s">
        <v>119</v>
      </c>
      <c r="B17" s="217"/>
      <c r="C17" s="217"/>
      <c r="D17" s="217"/>
      <c r="E17" s="217"/>
      <c r="F17" s="217"/>
      <c r="G17" s="7">
        <v>10</v>
      </c>
      <c r="H17" s="95">
        <v>4721059</v>
      </c>
      <c r="I17" s="95">
        <v>2761631</v>
      </c>
      <c r="J17" s="95">
        <v>4467975.67</v>
      </c>
      <c r="K17" s="95">
        <v>2455612.04</v>
      </c>
    </row>
    <row r="18" spans="1:11" ht="12.75" customHeight="1" x14ac:dyDescent="0.2">
      <c r="A18" s="217" t="s">
        <v>120</v>
      </c>
      <c r="B18" s="217"/>
      <c r="C18" s="217"/>
      <c r="D18" s="217"/>
      <c r="E18" s="217"/>
      <c r="F18" s="217"/>
      <c r="G18" s="7">
        <v>11</v>
      </c>
      <c r="H18" s="95">
        <v>32404</v>
      </c>
      <c r="I18" s="95">
        <v>24349</v>
      </c>
      <c r="J18" s="95">
        <v>18529.830000000002</v>
      </c>
      <c r="K18" s="95">
        <v>12413.85</v>
      </c>
    </row>
    <row r="19" spans="1:11" ht="12.75" customHeight="1" x14ac:dyDescent="0.2">
      <c r="A19" s="217" t="s">
        <v>121</v>
      </c>
      <c r="B19" s="217"/>
      <c r="C19" s="217"/>
      <c r="D19" s="217"/>
      <c r="E19" s="217"/>
      <c r="F19" s="217"/>
      <c r="G19" s="7">
        <v>12</v>
      </c>
      <c r="H19" s="95">
        <v>5392987</v>
      </c>
      <c r="I19" s="95">
        <v>3040413</v>
      </c>
      <c r="J19" s="95">
        <v>6496015.2199999997</v>
      </c>
      <c r="K19" s="95">
        <v>3710174.29</v>
      </c>
    </row>
    <row r="20" spans="1:11" ht="12.75" customHeight="1" x14ac:dyDescent="0.2">
      <c r="A20" s="183" t="s">
        <v>421</v>
      </c>
      <c r="B20" s="183"/>
      <c r="C20" s="183"/>
      <c r="D20" s="183"/>
      <c r="E20" s="183"/>
      <c r="F20" s="183"/>
      <c r="G20" s="8">
        <v>13</v>
      </c>
      <c r="H20" s="94">
        <f>SUM(H21:H23)</f>
        <v>7671090</v>
      </c>
      <c r="I20" s="94">
        <f>SUM(I21:I23)</f>
        <v>3599149</v>
      </c>
      <c r="J20" s="94">
        <f>SUM(J21:J23)</f>
        <v>7134676.1799999997</v>
      </c>
      <c r="K20" s="94">
        <f>SUM(K21:K23)</f>
        <v>3157909.32</v>
      </c>
    </row>
    <row r="21" spans="1:11" ht="12.75" customHeight="1" x14ac:dyDescent="0.2">
      <c r="A21" s="217" t="s">
        <v>105</v>
      </c>
      <c r="B21" s="217"/>
      <c r="C21" s="217"/>
      <c r="D21" s="217"/>
      <c r="E21" s="217"/>
      <c r="F21" s="217"/>
      <c r="G21" s="7">
        <v>14</v>
      </c>
      <c r="H21" s="95">
        <v>5105562</v>
      </c>
      <c r="I21" s="95">
        <v>2505853</v>
      </c>
      <c r="J21" s="95">
        <v>4687512.1900000004</v>
      </c>
      <c r="K21" s="95">
        <v>2179788.33</v>
      </c>
    </row>
    <row r="22" spans="1:11" ht="12.75" customHeight="1" x14ac:dyDescent="0.2">
      <c r="A22" s="217" t="s">
        <v>106</v>
      </c>
      <c r="B22" s="217"/>
      <c r="C22" s="217"/>
      <c r="D22" s="217"/>
      <c r="E22" s="217"/>
      <c r="F22" s="217"/>
      <c r="G22" s="7">
        <v>15</v>
      </c>
      <c r="H22" s="95">
        <v>1648095</v>
      </c>
      <c r="I22" s="95">
        <v>705675</v>
      </c>
      <c r="J22" s="95">
        <v>1574175.81</v>
      </c>
      <c r="K22" s="95">
        <v>633281.84</v>
      </c>
    </row>
    <row r="23" spans="1:11" ht="12.75" customHeight="1" x14ac:dyDescent="0.2">
      <c r="A23" s="217" t="s">
        <v>107</v>
      </c>
      <c r="B23" s="217"/>
      <c r="C23" s="217"/>
      <c r="D23" s="217"/>
      <c r="E23" s="217"/>
      <c r="F23" s="217"/>
      <c r="G23" s="7">
        <v>16</v>
      </c>
      <c r="H23" s="95">
        <v>917433</v>
      </c>
      <c r="I23" s="95">
        <v>387621</v>
      </c>
      <c r="J23" s="95">
        <v>872988.18</v>
      </c>
      <c r="K23" s="95">
        <v>344839.15</v>
      </c>
    </row>
    <row r="24" spans="1:11" ht="12.75" customHeight="1" x14ac:dyDescent="0.2">
      <c r="A24" s="182" t="s">
        <v>108</v>
      </c>
      <c r="B24" s="182"/>
      <c r="C24" s="182"/>
      <c r="D24" s="182"/>
      <c r="E24" s="182"/>
      <c r="F24" s="182"/>
      <c r="G24" s="7">
        <v>17</v>
      </c>
      <c r="H24" s="95">
        <v>3429395</v>
      </c>
      <c r="I24" s="95">
        <v>1147160</v>
      </c>
      <c r="J24" s="95">
        <v>3342445.84</v>
      </c>
      <c r="K24" s="95">
        <v>1097137.75</v>
      </c>
    </row>
    <row r="25" spans="1:11" ht="12.75" customHeight="1" x14ac:dyDescent="0.2">
      <c r="A25" s="182" t="s">
        <v>109</v>
      </c>
      <c r="B25" s="182"/>
      <c r="C25" s="182"/>
      <c r="D25" s="182"/>
      <c r="E25" s="182"/>
      <c r="F25" s="182"/>
      <c r="G25" s="7">
        <v>18</v>
      </c>
      <c r="H25" s="95">
        <v>991347</v>
      </c>
      <c r="I25" s="95">
        <v>416883</v>
      </c>
      <c r="J25" s="95">
        <v>1015266.9</v>
      </c>
      <c r="K25" s="95">
        <v>478549.98</v>
      </c>
    </row>
    <row r="26" spans="1:11" ht="12.75" customHeight="1" x14ac:dyDescent="0.2">
      <c r="A26" s="183" t="s">
        <v>422</v>
      </c>
      <c r="B26" s="183"/>
      <c r="C26" s="183"/>
      <c r="D26" s="183"/>
      <c r="E26" s="183"/>
      <c r="F26" s="183"/>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3" t="s">
        <v>423</v>
      </c>
      <c r="B29" s="183"/>
      <c r="C29" s="183"/>
      <c r="D29" s="183"/>
      <c r="E29" s="183"/>
      <c r="F29" s="183"/>
      <c r="G29" s="8">
        <v>22</v>
      </c>
      <c r="H29" s="94">
        <f>SUM(H30:H35)</f>
        <v>-43646</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-43646</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99517</v>
      </c>
      <c r="I36" s="95">
        <v>14805</v>
      </c>
      <c r="J36" s="95">
        <v>36052.550000000003</v>
      </c>
      <c r="K36" s="95">
        <v>27237.200000000001</v>
      </c>
    </row>
    <row r="37" spans="1:11" ht="12.75" customHeight="1" x14ac:dyDescent="0.2">
      <c r="A37" s="216" t="s">
        <v>352</v>
      </c>
      <c r="B37" s="216"/>
      <c r="C37" s="216"/>
      <c r="D37" s="216"/>
      <c r="E37" s="216"/>
      <c r="F37" s="216"/>
      <c r="G37" s="8">
        <v>30</v>
      </c>
      <c r="H37" s="94">
        <f>SUM(H38:H47)</f>
        <v>64906</v>
      </c>
      <c r="I37" s="94">
        <f>SUM(I38:I47)</f>
        <v>21996</v>
      </c>
      <c r="J37" s="94">
        <f>SUM(J38:J47)</f>
        <v>61786.76</v>
      </c>
      <c r="K37" s="94">
        <f>SUM(K38:K47)</f>
        <v>35437.870000000003</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64644</v>
      </c>
      <c r="I41" s="95">
        <v>21785</v>
      </c>
      <c r="J41" s="95">
        <v>39012.58</v>
      </c>
      <c r="K41" s="95">
        <v>13081.73</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262</v>
      </c>
      <c r="I44" s="95">
        <v>211</v>
      </c>
      <c r="J44" s="95">
        <v>22774.18</v>
      </c>
      <c r="K44" s="95">
        <v>22356.14</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6" t="s">
        <v>353</v>
      </c>
      <c r="B48" s="216"/>
      <c r="C48" s="216"/>
      <c r="D48" s="216"/>
      <c r="E48" s="216"/>
      <c r="F48" s="216"/>
      <c r="G48" s="8">
        <v>41</v>
      </c>
      <c r="H48" s="94">
        <f>SUM(H49:H55)</f>
        <v>1272859</v>
      </c>
      <c r="I48" s="94">
        <f>SUM(I49:I55)</f>
        <v>419487</v>
      </c>
      <c r="J48" s="94">
        <f>SUM(J49:J55)</f>
        <v>1816499.75</v>
      </c>
      <c r="K48" s="94">
        <f>SUM(K49:K55)</f>
        <v>595950.35</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1245608</v>
      </c>
      <c r="I51" s="95">
        <v>412579</v>
      </c>
      <c r="J51" s="95">
        <v>1253722.3899999999</v>
      </c>
      <c r="K51" s="95">
        <v>416543.34</v>
      </c>
    </row>
    <row r="52" spans="1:11" ht="12.75" customHeight="1" x14ac:dyDescent="0.2">
      <c r="A52" s="220" t="s">
        <v>143</v>
      </c>
      <c r="B52" s="220"/>
      <c r="C52" s="220"/>
      <c r="D52" s="220"/>
      <c r="E52" s="220"/>
      <c r="F52" s="220"/>
      <c r="G52" s="7">
        <v>45</v>
      </c>
      <c r="H52" s="95">
        <v>0</v>
      </c>
      <c r="I52" s="95">
        <v>0</v>
      </c>
      <c r="J52" s="95">
        <v>0</v>
      </c>
      <c r="K52" s="95">
        <v>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27251</v>
      </c>
      <c r="I54" s="95">
        <v>6908</v>
      </c>
      <c r="J54" s="95">
        <v>121789.16</v>
      </c>
      <c r="K54" s="95">
        <v>0</v>
      </c>
    </row>
    <row r="55" spans="1:11" ht="12.75" customHeight="1" x14ac:dyDescent="0.2">
      <c r="A55" s="220" t="s">
        <v>146</v>
      </c>
      <c r="B55" s="220"/>
      <c r="C55" s="220"/>
      <c r="D55" s="220"/>
      <c r="E55" s="220"/>
      <c r="F55" s="220"/>
      <c r="G55" s="7">
        <v>48</v>
      </c>
      <c r="H55" s="95">
        <v>0</v>
      </c>
      <c r="I55" s="95">
        <v>0</v>
      </c>
      <c r="J55" s="95">
        <v>440988.2</v>
      </c>
      <c r="K55" s="95">
        <v>179407.01</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354</v>
      </c>
      <c r="B60" s="216"/>
      <c r="C60" s="216"/>
      <c r="D60" s="216"/>
      <c r="E60" s="216"/>
      <c r="F60" s="216"/>
      <c r="G60" s="8">
        <v>53</v>
      </c>
      <c r="H60" s="94">
        <f>H8+H37+H56+H57</f>
        <v>24621835</v>
      </c>
      <c r="I60" s="94">
        <f t="shared" ref="I60:K60" si="0">I8+I37+I56+I57</f>
        <v>16970147</v>
      </c>
      <c r="J60" s="94">
        <f t="shared" si="0"/>
        <v>24607915.09</v>
      </c>
      <c r="K60" s="94">
        <f t="shared" si="0"/>
        <v>17340113.449999999</v>
      </c>
    </row>
    <row r="61" spans="1:11" ht="12.75" customHeight="1" x14ac:dyDescent="0.2">
      <c r="A61" s="216" t="s">
        <v>355</v>
      </c>
      <c r="B61" s="216"/>
      <c r="C61" s="216"/>
      <c r="D61" s="216"/>
      <c r="E61" s="216"/>
      <c r="F61" s="216"/>
      <c r="G61" s="8">
        <v>54</v>
      </c>
      <c r="H61" s="94">
        <f>H14+H48+H58+H59</f>
        <v>23567012</v>
      </c>
      <c r="I61" s="94">
        <f t="shared" ref="I61:K61" si="1">I14+I48+I58+I59</f>
        <v>11423877</v>
      </c>
      <c r="J61" s="94">
        <f t="shared" si="1"/>
        <v>24327461.940000001</v>
      </c>
      <c r="K61" s="94">
        <f t="shared" si="1"/>
        <v>11534984.779999999</v>
      </c>
    </row>
    <row r="62" spans="1:11" ht="12.75" customHeight="1" x14ac:dyDescent="0.2">
      <c r="A62" s="216" t="s">
        <v>356</v>
      </c>
      <c r="B62" s="216"/>
      <c r="C62" s="216"/>
      <c r="D62" s="216"/>
      <c r="E62" s="216"/>
      <c r="F62" s="216"/>
      <c r="G62" s="8">
        <v>55</v>
      </c>
      <c r="H62" s="94">
        <f>H60-H61</f>
        <v>1054823</v>
      </c>
      <c r="I62" s="94">
        <f t="shared" ref="I62:K62" si="2">I60-I61</f>
        <v>5546270</v>
      </c>
      <c r="J62" s="94">
        <f t="shared" si="2"/>
        <v>280453.15000000002</v>
      </c>
      <c r="K62" s="94">
        <f t="shared" si="2"/>
        <v>5805128.6699999999</v>
      </c>
    </row>
    <row r="63" spans="1:11" ht="12.75" customHeight="1" x14ac:dyDescent="0.2">
      <c r="A63" s="221" t="s">
        <v>357</v>
      </c>
      <c r="B63" s="221"/>
      <c r="C63" s="221"/>
      <c r="D63" s="221"/>
      <c r="E63" s="221"/>
      <c r="F63" s="221"/>
      <c r="G63" s="8">
        <v>56</v>
      </c>
      <c r="H63" s="94">
        <f>+IF((H60-H61)&gt;0,(H60-H61),0)</f>
        <v>1054823</v>
      </c>
      <c r="I63" s="94">
        <f t="shared" ref="I63:K63" si="3">+IF((I60-I61)&gt;0,(I60-I61),0)</f>
        <v>5546270</v>
      </c>
      <c r="J63" s="94">
        <f t="shared" si="3"/>
        <v>280453.15000000002</v>
      </c>
      <c r="K63" s="94">
        <f t="shared" si="3"/>
        <v>5805128.6699999999</v>
      </c>
    </row>
    <row r="64" spans="1:11" ht="12.75" customHeight="1" x14ac:dyDescent="0.2">
      <c r="A64" s="221" t="s">
        <v>358</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14394</v>
      </c>
      <c r="I65" s="95">
        <v>-15783</v>
      </c>
      <c r="J65" s="95">
        <v>-1265.8800000000001</v>
      </c>
      <c r="K65" s="95">
        <v>11934.69</v>
      </c>
    </row>
    <row r="66" spans="1:11" ht="12.75" customHeight="1" x14ac:dyDescent="0.2">
      <c r="A66" s="216" t="s">
        <v>359</v>
      </c>
      <c r="B66" s="216"/>
      <c r="C66" s="216"/>
      <c r="D66" s="216"/>
      <c r="E66" s="216"/>
      <c r="F66" s="216"/>
      <c r="G66" s="8">
        <v>59</v>
      </c>
      <c r="H66" s="94">
        <f>H62-H65</f>
        <v>1040429</v>
      </c>
      <c r="I66" s="94">
        <f t="shared" ref="I66:K66" si="5">I62-I65</f>
        <v>5562053</v>
      </c>
      <c r="J66" s="94">
        <f t="shared" si="5"/>
        <v>281719.03000000003</v>
      </c>
      <c r="K66" s="94">
        <f t="shared" si="5"/>
        <v>5793193.9800000004</v>
      </c>
    </row>
    <row r="67" spans="1:11" ht="12.75" customHeight="1" x14ac:dyDescent="0.2">
      <c r="A67" s="221" t="s">
        <v>360</v>
      </c>
      <c r="B67" s="221"/>
      <c r="C67" s="221"/>
      <c r="D67" s="221"/>
      <c r="E67" s="221"/>
      <c r="F67" s="221"/>
      <c r="G67" s="8">
        <v>60</v>
      </c>
      <c r="H67" s="94">
        <f>+IF((H62-H65)&gt;0,(H62-H65),0)</f>
        <v>1040429</v>
      </c>
      <c r="I67" s="94">
        <f t="shared" ref="I67:K67" si="6">+IF((I62-I65)&gt;0,(I62-I65),0)</f>
        <v>5562053</v>
      </c>
      <c r="J67" s="94">
        <f t="shared" si="6"/>
        <v>281719.03000000003</v>
      </c>
      <c r="K67" s="94">
        <f t="shared" si="6"/>
        <v>5793193.9800000004</v>
      </c>
    </row>
    <row r="68" spans="1:11" ht="12.75" customHeight="1" x14ac:dyDescent="0.2">
      <c r="A68" s="221" t="s">
        <v>361</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362</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363</v>
      </c>
      <c r="B74" s="221"/>
      <c r="C74" s="221"/>
      <c r="D74" s="221"/>
      <c r="E74" s="221"/>
      <c r="F74" s="221"/>
      <c r="G74" s="8">
        <v>66</v>
      </c>
      <c r="H74" s="96">
        <v>0</v>
      </c>
      <c r="I74" s="96">
        <v>0</v>
      </c>
      <c r="J74" s="96">
        <v>0</v>
      </c>
      <c r="K74" s="96">
        <v>0</v>
      </c>
    </row>
    <row r="75" spans="1:11" ht="12.75" customHeight="1" x14ac:dyDescent="0.2">
      <c r="A75" s="221" t="s">
        <v>364</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365</v>
      </c>
      <c r="B77" s="216"/>
      <c r="C77" s="216"/>
      <c r="D77" s="216"/>
      <c r="E77" s="216"/>
      <c r="F77" s="216"/>
      <c r="G77" s="8">
        <v>68</v>
      </c>
      <c r="H77" s="96">
        <v>0</v>
      </c>
      <c r="I77" s="96">
        <v>0</v>
      </c>
      <c r="J77" s="96">
        <v>0</v>
      </c>
      <c r="K77" s="96">
        <v>0</v>
      </c>
    </row>
    <row r="78" spans="1:11" ht="12.75" customHeight="1" x14ac:dyDescent="0.2">
      <c r="A78" s="226" t="s">
        <v>366</v>
      </c>
      <c r="B78" s="226"/>
      <c r="C78" s="226"/>
      <c r="D78" s="226"/>
      <c r="E78" s="226"/>
      <c r="F78" s="226"/>
      <c r="G78" s="20">
        <v>69</v>
      </c>
      <c r="H78" s="97">
        <v>0</v>
      </c>
      <c r="I78" s="97">
        <v>0</v>
      </c>
      <c r="J78" s="97">
        <v>0</v>
      </c>
      <c r="K78" s="97">
        <v>0</v>
      </c>
    </row>
    <row r="79" spans="1:11" ht="12.75" customHeight="1" x14ac:dyDescent="0.2">
      <c r="A79" s="226" t="s">
        <v>367</v>
      </c>
      <c r="B79" s="226"/>
      <c r="C79" s="226"/>
      <c r="D79" s="226"/>
      <c r="E79" s="226"/>
      <c r="F79" s="226"/>
      <c r="G79" s="20">
        <v>70</v>
      </c>
      <c r="H79" s="97">
        <v>0</v>
      </c>
      <c r="I79" s="97">
        <v>0</v>
      </c>
      <c r="J79" s="97">
        <v>0</v>
      </c>
      <c r="K79" s="97">
        <v>0</v>
      </c>
    </row>
    <row r="80" spans="1:11" ht="12.75" customHeight="1" x14ac:dyDescent="0.2">
      <c r="A80" s="216" t="s">
        <v>368</v>
      </c>
      <c r="B80" s="216"/>
      <c r="C80" s="216"/>
      <c r="D80" s="216"/>
      <c r="E80" s="216"/>
      <c r="F80" s="216"/>
      <c r="G80" s="8">
        <v>71</v>
      </c>
      <c r="H80" s="96">
        <v>0</v>
      </c>
      <c r="I80" s="96">
        <v>0</v>
      </c>
      <c r="J80" s="96">
        <v>0</v>
      </c>
      <c r="K80" s="96">
        <v>0</v>
      </c>
    </row>
    <row r="81" spans="1:11" ht="12.75" customHeight="1" x14ac:dyDescent="0.2">
      <c r="A81" s="216" t="s">
        <v>369</v>
      </c>
      <c r="B81" s="216"/>
      <c r="C81" s="216"/>
      <c r="D81" s="216"/>
      <c r="E81" s="216"/>
      <c r="F81" s="216"/>
      <c r="G81" s="8">
        <v>72</v>
      </c>
      <c r="H81" s="96">
        <v>0</v>
      </c>
      <c r="I81" s="96">
        <v>0</v>
      </c>
      <c r="J81" s="96">
        <v>0</v>
      </c>
      <c r="K81" s="96">
        <v>0</v>
      </c>
    </row>
    <row r="82" spans="1:11" ht="12.75" customHeight="1" x14ac:dyDescent="0.2">
      <c r="A82" s="221" t="s">
        <v>370</v>
      </c>
      <c r="B82" s="221"/>
      <c r="C82" s="221"/>
      <c r="D82" s="221"/>
      <c r="E82" s="221"/>
      <c r="F82" s="221"/>
      <c r="G82" s="8">
        <v>73</v>
      </c>
      <c r="H82" s="96">
        <v>0</v>
      </c>
      <c r="I82" s="96">
        <v>0</v>
      </c>
      <c r="J82" s="96">
        <v>0</v>
      </c>
      <c r="K82" s="96">
        <v>0</v>
      </c>
    </row>
    <row r="83" spans="1:11" ht="12.75" customHeight="1" x14ac:dyDescent="0.2">
      <c r="A83" s="221" t="s">
        <v>371</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372</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f>+H67</f>
        <v>1040429</v>
      </c>
      <c r="I89" s="99">
        <f>+I67</f>
        <v>5562053</v>
      </c>
      <c r="J89" s="99">
        <f>+J67</f>
        <v>281719.03000000003</v>
      </c>
      <c r="K89" s="99">
        <f>+K67</f>
        <v>5793193.9800000004</v>
      </c>
    </row>
    <row r="90" spans="1:11" ht="24" customHeight="1" x14ac:dyDescent="0.2">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424</v>
      </c>
      <c r="B91" s="231"/>
      <c r="C91" s="231"/>
      <c r="D91" s="231"/>
      <c r="E91" s="231"/>
      <c r="F91" s="231"/>
      <c r="G91" s="8">
        <v>80</v>
      </c>
      <c r="H91" s="100">
        <f>SUM(H92:H96)</f>
        <v>0</v>
      </c>
      <c r="I91" s="100">
        <f>SUM(I92:I96)</f>
        <v>0</v>
      </c>
      <c r="J91" s="100">
        <f>SUM(J92:J96)</f>
        <v>0</v>
      </c>
      <c r="K91" s="100">
        <f>SUM(K92:K96)</f>
        <v>0</v>
      </c>
    </row>
    <row r="92" spans="1:11" ht="25.5" customHeight="1" x14ac:dyDescent="0.2">
      <c r="A92" s="220" t="s">
        <v>373</v>
      </c>
      <c r="B92" s="220"/>
      <c r="C92" s="220"/>
      <c r="D92" s="220"/>
      <c r="E92" s="220"/>
      <c r="F92" s="220"/>
      <c r="G92" s="7">
        <v>81</v>
      </c>
      <c r="H92" s="99">
        <v>0</v>
      </c>
      <c r="I92" s="99">
        <v>0</v>
      </c>
      <c r="J92" s="99">
        <v>0</v>
      </c>
      <c r="K92" s="99">
        <v>0</v>
      </c>
    </row>
    <row r="93" spans="1:11" ht="38.25" customHeight="1" x14ac:dyDescent="0.2">
      <c r="A93" s="220" t="s">
        <v>374</v>
      </c>
      <c r="B93" s="220"/>
      <c r="C93" s="220"/>
      <c r="D93" s="220"/>
      <c r="E93" s="220"/>
      <c r="F93" s="220"/>
      <c r="G93" s="7">
        <v>82</v>
      </c>
      <c r="H93" s="99">
        <v>0</v>
      </c>
      <c r="I93" s="99">
        <v>0</v>
      </c>
      <c r="J93" s="99">
        <v>0</v>
      </c>
      <c r="K93" s="99">
        <v>0</v>
      </c>
    </row>
    <row r="94" spans="1:11" ht="38.25" customHeight="1" x14ac:dyDescent="0.2">
      <c r="A94" s="220" t="s">
        <v>375</v>
      </c>
      <c r="B94" s="220"/>
      <c r="C94" s="220"/>
      <c r="D94" s="220"/>
      <c r="E94" s="220"/>
      <c r="F94" s="220"/>
      <c r="G94" s="7">
        <v>83</v>
      </c>
      <c r="H94" s="99">
        <v>0</v>
      </c>
      <c r="I94" s="99">
        <v>0</v>
      </c>
      <c r="J94" s="99">
        <v>0</v>
      </c>
      <c r="K94" s="99">
        <v>0</v>
      </c>
    </row>
    <row r="95" spans="1:11" x14ac:dyDescent="0.2">
      <c r="A95" s="220" t="s">
        <v>376</v>
      </c>
      <c r="B95" s="220"/>
      <c r="C95" s="220"/>
      <c r="D95" s="220"/>
      <c r="E95" s="220"/>
      <c r="F95" s="220"/>
      <c r="G95" s="7">
        <v>84</v>
      </c>
      <c r="H95" s="99">
        <v>0</v>
      </c>
      <c r="I95" s="99">
        <v>0</v>
      </c>
      <c r="J95" s="99">
        <v>0</v>
      </c>
      <c r="K95" s="99">
        <v>0</v>
      </c>
    </row>
    <row r="96" spans="1:11" x14ac:dyDescent="0.2">
      <c r="A96" s="220" t="s">
        <v>377</v>
      </c>
      <c r="B96" s="220"/>
      <c r="C96" s="220"/>
      <c r="D96" s="220"/>
      <c r="E96" s="220"/>
      <c r="F96" s="220"/>
      <c r="G96" s="7">
        <v>85</v>
      </c>
      <c r="H96" s="99">
        <v>0</v>
      </c>
      <c r="I96" s="99">
        <v>0</v>
      </c>
      <c r="J96" s="99">
        <v>0</v>
      </c>
      <c r="K96" s="99">
        <v>0</v>
      </c>
    </row>
    <row r="97" spans="1:11" ht="26.25" customHeight="1" x14ac:dyDescent="0.2">
      <c r="A97" s="220" t="s">
        <v>378</v>
      </c>
      <c r="B97" s="220"/>
      <c r="C97" s="220"/>
      <c r="D97" s="220"/>
      <c r="E97" s="220"/>
      <c r="F97" s="220"/>
      <c r="G97" s="7">
        <v>86</v>
      </c>
      <c r="H97" s="99">
        <v>0</v>
      </c>
      <c r="I97" s="99">
        <v>0</v>
      </c>
      <c r="J97" s="99">
        <v>0</v>
      </c>
      <c r="K97" s="99">
        <v>0</v>
      </c>
    </row>
    <row r="98" spans="1:11" ht="25.5" customHeight="1" x14ac:dyDescent="0.2">
      <c r="A98" s="231" t="s">
        <v>448</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442</v>
      </c>
      <c r="B100" s="232"/>
      <c r="C100" s="232"/>
      <c r="D100" s="232"/>
      <c r="E100" s="232"/>
      <c r="F100" s="232"/>
      <c r="G100" s="7">
        <v>89</v>
      </c>
      <c r="H100" s="99">
        <v>0</v>
      </c>
      <c r="I100" s="99">
        <v>0</v>
      </c>
      <c r="J100" s="99">
        <v>0</v>
      </c>
      <c r="K100" s="99">
        <v>0</v>
      </c>
    </row>
    <row r="101" spans="1:11" ht="36" customHeight="1" x14ac:dyDescent="0.2">
      <c r="A101" s="220" t="s">
        <v>443</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444</v>
      </c>
      <c r="B105" s="220"/>
      <c r="C105" s="220"/>
      <c r="D105" s="220"/>
      <c r="E105" s="220"/>
      <c r="F105" s="220"/>
      <c r="G105" s="7">
        <v>94</v>
      </c>
      <c r="H105" s="99">
        <v>0</v>
      </c>
      <c r="I105" s="99">
        <v>0</v>
      </c>
      <c r="J105" s="99">
        <v>0</v>
      </c>
      <c r="K105" s="99">
        <v>0</v>
      </c>
    </row>
    <row r="106" spans="1:11" ht="26.25" customHeight="1" x14ac:dyDescent="0.2">
      <c r="A106" s="220" t="s">
        <v>445</v>
      </c>
      <c r="B106" s="220"/>
      <c r="C106" s="220"/>
      <c r="D106" s="220"/>
      <c r="E106" s="220"/>
      <c r="F106" s="220"/>
      <c r="G106" s="7">
        <v>95</v>
      </c>
      <c r="H106" s="99">
        <v>0</v>
      </c>
      <c r="I106" s="99">
        <v>0</v>
      </c>
      <c r="J106" s="99">
        <v>0</v>
      </c>
      <c r="K106" s="99">
        <v>0</v>
      </c>
    </row>
    <row r="107" spans="1:11" x14ac:dyDescent="0.2">
      <c r="A107" s="220" t="s">
        <v>446</v>
      </c>
      <c r="B107" s="220"/>
      <c r="C107" s="220"/>
      <c r="D107" s="220"/>
      <c r="E107" s="220"/>
      <c r="F107" s="220"/>
      <c r="G107" s="7">
        <v>96</v>
      </c>
      <c r="H107" s="99">
        <v>0</v>
      </c>
      <c r="I107" s="99">
        <v>0</v>
      </c>
      <c r="J107" s="99">
        <v>0</v>
      </c>
      <c r="K107" s="99">
        <v>0</v>
      </c>
    </row>
    <row r="108" spans="1:11" ht="24.75" customHeight="1" x14ac:dyDescent="0.2">
      <c r="A108" s="220" t="s">
        <v>447</v>
      </c>
      <c r="B108" s="220"/>
      <c r="C108" s="220"/>
      <c r="D108" s="220"/>
      <c r="E108" s="220"/>
      <c r="F108" s="220"/>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450</v>
      </c>
      <c r="B110" s="184"/>
      <c r="C110" s="184"/>
      <c r="D110" s="184"/>
      <c r="E110" s="184"/>
      <c r="F110" s="184"/>
      <c r="G110" s="8">
        <v>99</v>
      </c>
      <c r="H110" s="98">
        <f>H89+H109</f>
        <v>1040429</v>
      </c>
      <c r="I110" s="98">
        <f t="shared" ref="I110:K110" si="9">I89+I109</f>
        <v>5562053</v>
      </c>
      <c r="J110" s="98">
        <f t="shared" si="9"/>
        <v>281719.03000000003</v>
      </c>
      <c r="K110" s="98">
        <f t="shared" si="9"/>
        <v>5793193.9800000004</v>
      </c>
    </row>
    <row r="111" spans="1:11" x14ac:dyDescent="0.2">
      <c r="A111" s="223" t="s">
        <v>163</v>
      </c>
      <c r="B111" s="223"/>
      <c r="C111" s="223"/>
      <c r="D111" s="223"/>
      <c r="E111" s="223"/>
      <c r="F111" s="223"/>
      <c r="G111" s="224"/>
      <c r="H111" s="224"/>
      <c r="I111" s="224"/>
      <c r="J111" s="225"/>
      <c r="K111" s="225"/>
    </row>
    <row r="112" spans="1:11" ht="26.45" customHeight="1" x14ac:dyDescent="0.2">
      <c r="A112" s="227" t="s">
        <v>379</v>
      </c>
      <c r="B112" s="227"/>
      <c r="C112" s="227"/>
      <c r="D112" s="227"/>
      <c r="E112" s="227"/>
      <c r="F112" s="227"/>
      <c r="G112" s="8">
        <v>100</v>
      </c>
      <c r="H112" s="98">
        <f>H113+H114</f>
        <v>1040429</v>
      </c>
      <c r="I112" s="98">
        <f>I113+I114</f>
        <v>5562053</v>
      </c>
      <c r="J112" s="98">
        <f>J113+J114</f>
        <v>281719.03000000003</v>
      </c>
      <c r="K112" s="98">
        <f>K113+K114</f>
        <v>5793193.9800000004</v>
      </c>
    </row>
    <row r="113" spans="1:11" ht="12.75" customHeight="1" x14ac:dyDescent="0.2">
      <c r="A113" s="228" t="s">
        <v>113</v>
      </c>
      <c r="B113" s="228"/>
      <c r="C113" s="228"/>
      <c r="D113" s="228"/>
      <c r="E113" s="228"/>
      <c r="F113" s="228"/>
      <c r="G113" s="7">
        <v>101</v>
      </c>
      <c r="H113" s="99">
        <f>+H110</f>
        <v>1040429</v>
      </c>
      <c r="I113" s="99">
        <f t="shared" ref="I113:K113" si="10">+I110</f>
        <v>5562053</v>
      </c>
      <c r="J113" s="99">
        <f t="shared" si="10"/>
        <v>281719.03000000003</v>
      </c>
      <c r="K113" s="99">
        <f t="shared" si="10"/>
        <v>5793193.9800000004</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abSelected="1" view="pageBreakPreview" topLeftCell="A22" zoomScaleNormal="100" zoomScaleSheetLayoutView="100" workbookViewId="0">
      <selection activeCell="I24" sqref="I24"/>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468</v>
      </c>
      <c r="B2" s="188"/>
      <c r="C2" s="188"/>
      <c r="D2" s="188"/>
      <c r="E2" s="188"/>
      <c r="F2" s="188"/>
      <c r="G2" s="188"/>
      <c r="H2" s="188"/>
      <c r="I2" s="188"/>
    </row>
    <row r="3" spans="1:9" x14ac:dyDescent="0.2">
      <c r="A3" s="237" t="s">
        <v>440</v>
      </c>
      <c r="B3" s="238"/>
      <c r="C3" s="238"/>
      <c r="D3" s="238"/>
      <c r="E3" s="238"/>
      <c r="F3" s="238"/>
      <c r="G3" s="238"/>
      <c r="H3" s="238"/>
      <c r="I3" s="238"/>
    </row>
    <row r="4" spans="1:9" x14ac:dyDescent="0.2">
      <c r="A4" s="236" t="s">
        <v>465</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1054823</v>
      </c>
      <c r="I8" s="101">
        <v>280453.15000000002</v>
      </c>
    </row>
    <row r="9" spans="1:9" ht="12.75" customHeight="1" x14ac:dyDescent="0.2">
      <c r="A9" s="240" t="s">
        <v>170</v>
      </c>
      <c r="B9" s="240"/>
      <c r="C9" s="240"/>
      <c r="D9" s="240"/>
      <c r="E9" s="240"/>
      <c r="F9" s="240"/>
      <c r="G9" s="32">
        <v>2</v>
      </c>
      <c r="H9" s="102">
        <f>H10+H11+H12+H13+H14+H15+H16+H17</f>
        <v>4593702</v>
      </c>
      <c r="I9" s="102">
        <f>I10+I11+I12+I13+I14+I15+I16+I17</f>
        <v>4656170.63</v>
      </c>
    </row>
    <row r="10" spans="1:9" ht="12.75" customHeight="1" x14ac:dyDescent="0.2">
      <c r="A10" s="217" t="s">
        <v>171</v>
      </c>
      <c r="B10" s="217"/>
      <c r="C10" s="217"/>
      <c r="D10" s="217"/>
      <c r="E10" s="217"/>
      <c r="F10" s="217"/>
      <c r="G10" s="31">
        <v>3</v>
      </c>
      <c r="H10" s="101">
        <v>3429395</v>
      </c>
      <c r="I10" s="101">
        <v>3342445.84</v>
      </c>
    </row>
    <row r="11" spans="1:9" ht="22.15" customHeight="1" x14ac:dyDescent="0.2">
      <c r="A11" s="217" t="s">
        <v>172</v>
      </c>
      <c r="B11" s="217"/>
      <c r="C11" s="217"/>
      <c r="D11" s="217"/>
      <c r="E11" s="217"/>
      <c r="F11" s="217"/>
      <c r="G11" s="31">
        <v>4</v>
      </c>
      <c r="H11" s="101">
        <v>0</v>
      </c>
      <c r="I11" s="101">
        <v>0</v>
      </c>
    </row>
    <row r="12" spans="1:9" ht="23.45" customHeight="1" x14ac:dyDescent="0.2">
      <c r="A12" s="217" t="s">
        <v>173</v>
      </c>
      <c r="B12" s="217"/>
      <c r="C12" s="217"/>
      <c r="D12" s="217"/>
      <c r="E12" s="217"/>
      <c r="F12" s="217"/>
      <c r="G12" s="31">
        <v>5</v>
      </c>
      <c r="H12" s="101">
        <v>27251</v>
      </c>
      <c r="I12" s="101">
        <v>121789.16</v>
      </c>
    </row>
    <row r="13" spans="1:9" ht="12.75" customHeight="1" x14ac:dyDescent="0.2">
      <c r="A13" s="217" t="s">
        <v>174</v>
      </c>
      <c r="B13" s="217"/>
      <c r="C13" s="217"/>
      <c r="D13" s="217"/>
      <c r="E13" s="217"/>
      <c r="F13" s="217"/>
      <c r="G13" s="31">
        <v>6</v>
      </c>
      <c r="H13" s="101">
        <v>-64906</v>
      </c>
      <c r="I13" s="101">
        <v>-61786.76</v>
      </c>
    </row>
    <row r="14" spans="1:9" ht="12.75" customHeight="1" x14ac:dyDescent="0.2">
      <c r="A14" s="217" t="s">
        <v>175</v>
      </c>
      <c r="B14" s="217"/>
      <c r="C14" s="217"/>
      <c r="D14" s="217"/>
      <c r="E14" s="217"/>
      <c r="F14" s="217"/>
      <c r="G14" s="31">
        <v>7</v>
      </c>
      <c r="H14" s="101">
        <v>1245608</v>
      </c>
      <c r="I14" s="101">
        <v>1253722.3899999999</v>
      </c>
    </row>
    <row r="15" spans="1:9" ht="12.75" customHeight="1" x14ac:dyDescent="0.2">
      <c r="A15" s="217" t="s">
        <v>176</v>
      </c>
      <c r="B15" s="217"/>
      <c r="C15" s="217"/>
      <c r="D15" s="217"/>
      <c r="E15" s="217"/>
      <c r="F15" s="217"/>
      <c r="G15" s="31">
        <v>8</v>
      </c>
      <c r="H15" s="101">
        <v>-43646</v>
      </c>
      <c r="I15" s="101">
        <v>0</v>
      </c>
    </row>
    <row r="16" spans="1:9" ht="12.75" customHeight="1" x14ac:dyDescent="0.2">
      <c r="A16" s="217" t="s">
        <v>177</v>
      </c>
      <c r="B16" s="217"/>
      <c r="C16" s="217"/>
      <c r="D16" s="217"/>
      <c r="E16" s="217"/>
      <c r="F16" s="217"/>
      <c r="G16" s="31">
        <v>9</v>
      </c>
      <c r="H16" s="101">
        <v>0</v>
      </c>
      <c r="I16" s="101">
        <v>0</v>
      </c>
    </row>
    <row r="17" spans="1:9" ht="25.15" customHeight="1" x14ac:dyDescent="0.2">
      <c r="A17" s="217" t="s">
        <v>178</v>
      </c>
      <c r="B17" s="217"/>
      <c r="C17" s="217"/>
      <c r="D17" s="217"/>
      <c r="E17" s="217"/>
      <c r="F17" s="217"/>
      <c r="G17" s="31">
        <v>10</v>
      </c>
      <c r="H17" s="101">
        <v>0</v>
      </c>
      <c r="I17" s="101">
        <v>0</v>
      </c>
    </row>
    <row r="18" spans="1:9" ht="28.15" customHeight="1" x14ac:dyDescent="0.2">
      <c r="A18" s="239" t="s">
        <v>304</v>
      </c>
      <c r="B18" s="239"/>
      <c r="C18" s="239"/>
      <c r="D18" s="239"/>
      <c r="E18" s="239"/>
      <c r="F18" s="239"/>
      <c r="G18" s="32">
        <v>11</v>
      </c>
      <c r="H18" s="102">
        <f>H8+H9</f>
        <v>5648525</v>
      </c>
      <c r="I18" s="102">
        <f>I8+I9</f>
        <v>4936623.78</v>
      </c>
    </row>
    <row r="19" spans="1:9" ht="12.75" customHeight="1" x14ac:dyDescent="0.2">
      <c r="A19" s="240" t="s">
        <v>179</v>
      </c>
      <c r="B19" s="240"/>
      <c r="C19" s="240"/>
      <c r="D19" s="240"/>
      <c r="E19" s="240"/>
      <c r="F19" s="240"/>
      <c r="G19" s="32">
        <v>12</v>
      </c>
      <c r="H19" s="102">
        <f>H20+H21+H22+H23</f>
        <v>825425</v>
      </c>
      <c r="I19" s="102">
        <f>I20+I21+I22+I23</f>
        <v>2273984.85</v>
      </c>
    </row>
    <row r="20" spans="1:9" ht="12.75" customHeight="1" x14ac:dyDescent="0.2">
      <c r="A20" s="217" t="s">
        <v>180</v>
      </c>
      <c r="B20" s="217"/>
      <c r="C20" s="217"/>
      <c r="D20" s="217"/>
      <c r="E20" s="217"/>
      <c r="F20" s="217"/>
      <c r="G20" s="31">
        <v>13</v>
      </c>
      <c r="H20" s="101">
        <v>1347260</v>
      </c>
      <c r="I20" s="101">
        <v>1515150.84</v>
      </c>
    </row>
    <row r="21" spans="1:9" ht="12.75" customHeight="1" x14ac:dyDescent="0.2">
      <c r="A21" s="217" t="s">
        <v>181</v>
      </c>
      <c r="B21" s="217"/>
      <c r="C21" s="217"/>
      <c r="D21" s="217"/>
      <c r="E21" s="217"/>
      <c r="F21" s="217"/>
      <c r="G21" s="31">
        <v>14</v>
      </c>
      <c r="H21" s="101">
        <v>-879707</v>
      </c>
      <c r="I21" s="101">
        <v>-336316.54</v>
      </c>
    </row>
    <row r="22" spans="1:9" ht="12.75" customHeight="1" x14ac:dyDescent="0.2">
      <c r="A22" s="217" t="s">
        <v>182</v>
      </c>
      <c r="B22" s="217"/>
      <c r="C22" s="217"/>
      <c r="D22" s="217"/>
      <c r="E22" s="217"/>
      <c r="F22" s="217"/>
      <c r="G22" s="31">
        <v>15</v>
      </c>
      <c r="H22" s="101">
        <v>-109959</v>
      </c>
      <c r="I22" s="101">
        <v>-592.71</v>
      </c>
    </row>
    <row r="23" spans="1:9" ht="12.75" customHeight="1" x14ac:dyDescent="0.2">
      <c r="A23" s="217" t="s">
        <v>183</v>
      </c>
      <c r="B23" s="217"/>
      <c r="C23" s="217"/>
      <c r="D23" s="217"/>
      <c r="E23" s="217"/>
      <c r="F23" s="217"/>
      <c r="G23" s="31">
        <v>16</v>
      </c>
      <c r="H23" s="101">
        <v>467831</v>
      </c>
      <c r="I23" s="101">
        <v>1095743.26</v>
      </c>
    </row>
    <row r="24" spans="1:9" ht="12.75" customHeight="1" x14ac:dyDescent="0.2">
      <c r="A24" s="239" t="s">
        <v>184</v>
      </c>
      <c r="B24" s="239"/>
      <c r="C24" s="239"/>
      <c r="D24" s="239"/>
      <c r="E24" s="239"/>
      <c r="F24" s="239"/>
      <c r="G24" s="32">
        <v>17</v>
      </c>
      <c r="H24" s="102">
        <f>H18+H19</f>
        <v>6473950</v>
      </c>
      <c r="I24" s="102">
        <f>I18+I19</f>
        <v>7210608.6299999999</v>
      </c>
    </row>
    <row r="25" spans="1:9" ht="12.75" customHeight="1" x14ac:dyDescent="0.2">
      <c r="A25" s="182" t="s">
        <v>185</v>
      </c>
      <c r="B25" s="182"/>
      <c r="C25" s="182"/>
      <c r="D25" s="182"/>
      <c r="E25" s="182"/>
      <c r="F25" s="182"/>
      <c r="G25" s="31">
        <v>18</v>
      </c>
      <c r="H25" s="101">
        <v>-1198407</v>
      </c>
      <c r="I25" s="101">
        <v>-1258640.33</v>
      </c>
    </row>
    <row r="26" spans="1:9" ht="12.75" customHeight="1" x14ac:dyDescent="0.2">
      <c r="A26" s="182" t="s">
        <v>186</v>
      </c>
      <c r="B26" s="182"/>
      <c r="C26" s="182"/>
      <c r="D26" s="182"/>
      <c r="E26" s="182"/>
      <c r="F26" s="182"/>
      <c r="G26" s="31">
        <v>19</v>
      </c>
      <c r="H26" s="101">
        <v>0</v>
      </c>
      <c r="I26" s="101">
        <v>0</v>
      </c>
    </row>
    <row r="27" spans="1:9" ht="25.9" customHeight="1" x14ac:dyDescent="0.2">
      <c r="A27" s="244" t="s">
        <v>187</v>
      </c>
      <c r="B27" s="244"/>
      <c r="C27" s="244"/>
      <c r="D27" s="244"/>
      <c r="E27" s="244"/>
      <c r="F27" s="244"/>
      <c r="G27" s="32">
        <v>20</v>
      </c>
      <c r="H27" s="102">
        <f>H24+H25+H26</f>
        <v>5275543</v>
      </c>
      <c r="I27" s="102">
        <f>I24+I25+I26</f>
        <v>5951968.2999999998</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71725</v>
      </c>
      <c r="I29" s="103">
        <v>4901.09</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262</v>
      </c>
      <c r="I31" s="103">
        <v>22774.18</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2000000</v>
      </c>
    </row>
    <row r="34" spans="1:9" ht="12.75" customHeight="1" x14ac:dyDescent="0.2">
      <c r="A34" s="182" t="s">
        <v>194</v>
      </c>
      <c r="B34" s="182"/>
      <c r="C34" s="182"/>
      <c r="D34" s="182"/>
      <c r="E34" s="182"/>
      <c r="F34" s="182"/>
      <c r="G34" s="31">
        <v>26</v>
      </c>
      <c r="H34" s="103">
        <v>0</v>
      </c>
      <c r="I34" s="103">
        <v>0</v>
      </c>
    </row>
    <row r="35" spans="1:9" ht="26.45" customHeight="1" x14ac:dyDescent="0.2">
      <c r="A35" s="239" t="s">
        <v>195</v>
      </c>
      <c r="B35" s="239"/>
      <c r="C35" s="239"/>
      <c r="D35" s="239"/>
      <c r="E35" s="239"/>
      <c r="F35" s="239"/>
      <c r="G35" s="32">
        <v>27</v>
      </c>
      <c r="H35" s="104">
        <f>H29+H30+H31+H32+H33+H34</f>
        <v>71987</v>
      </c>
      <c r="I35" s="104">
        <f>I29+I30+I31+I32+I33+I34</f>
        <v>2027675.27</v>
      </c>
    </row>
    <row r="36" spans="1:9" ht="22.9" customHeight="1" x14ac:dyDescent="0.2">
      <c r="A36" s="182" t="s">
        <v>196</v>
      </c>
      <c r="B36" s="182"/>
      <c r="C36" s="182"/>
      <c r="D36" s="182"/>
      <c r="E36" s="182"/>
      <c r="F36" s="182"/>
      <c r="G36" s="31">
        <v>28</v>
      </c>
      <c r="H36" s="103">
        <v>-1829322</v>
      </c>
      <c r="I36" s="103">
        <v>-1376899.48</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-2000000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-1829322</v>
      </c>
      <c r="I41" s="104">
        <f>I36+I37+I38+I39+I40</f>
        <v>-3376899.48</v>
      </c>
    </row>
    <row r="42" spans="1:9" ht="29.45" customHeight="1" x14ac:dyDescent="0.2">
      <c r="A42" s="244" t="s">
        <v>202</v>
      </c>
      <c r="B42" s="244"/>
      <c r="C42" s="244"/>
      <c r="D42" s="244"/>
      <c r="E42" s="244"/>
      <c r="F42" s="244"/>
      <c r="G42" s="32">
        <v>34</v>
      </c>
      <c r="H42" s="104">
        <f>H35+H41</f>
        <v>-1757335</v>
      </c>
      <c r="I42" s="104">
        <f>I35+I41</f>
        <v>-1349224.21</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5980450.8799999999</v>
      </c>
    </row>
    <row r="46" spans="1:9" ht="12.75" customHeight="1" x14ac:dyDescent="0.2">
      <c r="A46" s="182" t="s">
        <v>206</v>
      </c>
      <c r="B46" s="182"/>
      <c r="C46" s="182"/>
      <c r="D46" s="182"/>
      <c r="E46" s="182"/>
      <c r="F46" s="182"/>
      <c r="G46" s="31">
        <v>37</v>
      </c>
      <c r="H46" s="103">
        <v>4875017</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9" t="s">
        <v>208</v>
      </c>
      <c r="B48" s="239"/>
      <c r="C48" s="239"/>
      <c r="D48" s="239"/>
      <c r="E48" s="239"/>
      <c r="F48" s="239"/>
      <c r="G48" s="32">
        <v>39</v>
      </c>
      <c r="H48" s="104">
        <f>H44+H45+H46+H47</f>
        <v>4875017</v>
      </c>
      <c r="I48" s="104">
        <f>I44+I45+I46+I47</f>
        <v>5980450.8799999999</v>
      </c>
    </row>
    <row r="49" spans="1:9" ht="24.6" customHeight="1" x14ac:dyDescent="0.2">
      <c r="A49" s="182" t="s">
        <v>303</v>
      </c>
      <c r="B49" s="182"/>
      <c r="C49" s="182"/>
      <c r="D49" s="182"/>
      <c r="E49" s="182"/>
      <c r="F49" s="182"/>
      <c r="G49" s="31">
        <v>40</v>
      </c>
      <c r="H49" s="103">
        <v>-5169875</v>
      </c>
      <c r="I49" s="103">
        <v>-2245900.0099999998</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-990047</v>
      </c>
      <c r="I51" s="103">
        <v>-1225136.1499999999</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9" t="s">
        <v>213</v>
      </c>
      <c r="B54" s="239"/>
      <c r="C54" s="239"/>
      <c r="D54" s="239"/>
      <c r="E54" s="239"/>
      <c r="F54" s="239"/>
      <c r="G54" s="32">
        <v>45</v>
      </c>
      <c r="H54" s="104">
        <f>H49+H50+H51+H52+H53</f>
        <v>-6159922</v>
      </c>
      <c r="I54" s="104">
        <f>I49+I50+I51+I52+I53</f>
        <v>-3471036.16</v>
      </c>
    </row>
    <row r="55" spans="1:9" ht="29.45" customHeight="1" x14ac:dyDescent="0.2">
      <c r="A55" s="244" t="s">
        <v>214</v>
      </c>
      <c r="B55" s="244"/>
      <c r="C55" s="244"/>
      <c r="D55" s="244"/>
      <c r="E55" s="244"/>
      <c r="F55" s="244"/>
      <c r="G55" s="32">
        <v>46</v>
      </c>
      <c r="H55" s="104">
        <f>H48+H54</f>
        <v>-1284905</v>
      </c>
      <c r="I55" s="104">
        <f>I48+I54</f>
        <v>2509414.7200000002</v>
      </c>
    </row>
    <row r="56" spans="1:9" x14ac:dyDescent="0.2">
      <c r="A56" s="182" t="s">
        <v>215</v>
      </c>
      <c r="B56" s="182"/>
      <c r="C56" s="182"/>
      <c r="D56" s="182"/>
      <c r="E56" s="182"/>
      <c r="F56" s="182"/>
      <c r="G56" s="31">
        <v>47</v>
      </c>
      <c r="H56" s="103">
        <v>0</v>
      </c>
      <c r="I56" s="103">
        <v>0</v>
      </c>
    </row>
    <row r="57" spans="1:9" ht="26.45" customHeight="1" x14ac:dyDescent="0.2">
      <c r="A57" s="244" t="s">
        <v>216</v>
      </c>
      <c r="B57" s="244"/>
      <c r="C57" s="244"/>
      <c r="D57" s="244"/>
      <c r="E57" s="244"/>
      <c r="F57" s="244"/>
      <c r="G57" s="32">
        <v>48</v>
      </c>
      <c r="H57" s="104">
        <f>H27+H42+H55+H56</f>
        <v>2233303</v>
      </c>
      <c r="I57" s="104">
        <f>I27+I42+I55+I56</f>
        <v>7112158.8099999996</v>
      </c>
    </row>
    <row r="58" spans="1:9" x14ac:dyDescent="0.2">
      <c r="A58" s="245" t="s">
        <v>217</v>
      </c>
      <c r="B58" s="245"/>
      <c r="C58" s="245"/>
      <c r="D58" s="245"/>
      <c r="E58" s="245"/>
      <c r="F58" s="245"/>
      <c r="G58" s="31">
        <v>49</v>
      </c>
      <c r="H58" s="103">
        <v>1896687</v>
      </c>
      <c r="I58" s="103">
        <v>1588479.1</v>
      </c>
    </row>
    <row r="59" spans="1:9" ht="31.15" customHeight="1" x14ac:dyDescent="0.2">
      <c r="A59" s="244" t="s">
        <v>218</v>
      </c>
      <c r="B59" s="244"/>
      <c r="C59" s="244"/>
      <c r="D59" s="244"/>
      <c r="E59" s="244"/>
      <c r="F59" s="244"/>
      <c r="G59" s="32">
        <v>50</v>
      </c>
      <c r="H59" s="104">
        <f>H57+H58</f>
        <v>4129990</v>
      </c>
      <c r="I59" s="104">
        <f>I57+I58</f>
        <v>8700637.9100000001</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H53" sqref="H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326</v>
      </c>
      <c r="B2" s="188"/>
      <c r="C2" s="188"/>
      <c r="D2" s="188"/>
      <c r="E2" s="188"/>
      <c r="F2" s="188"/>
      <c r="G2" s="188"/>
      <c r="H2" s="188"/>
      <c r="I2" s="188"/>
    </row>
    <row r="3" spans="1:9" x14ac:dyDescent="0.2">
      <c r="A3" s="256" t="s">
        <v>439</v>
      </c>
      <c r="B3" s="257"/>
      <c r="C3" s="257"/>
      <c r="D3" s="257"/>
      <c r="E3" s="257"/>
      <c r="F3" s="257"/>
      <c r="G3" s="257"/>
      <c r="H3" s="257"/>
      <c r="I3" s="257"/>
    </row>
    <row r="4" spans="1:9" x14ac:dyDescent="0.2">
      <c r="A4" s="236" t="s">
        <v>327</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380</v>
      </c>
      <c r="B12" s="247"/>
      <c r="C12" s="247"/>
      <c r="D12" s="247"/>
      <c r="E12" s="247"/>
      <c r="F12" s="247"/>
      <c r="G12" s="11">
        <v>5</v>
      </c>
      <c r="H12" s="107">
        <v>0</v>
      </c>
      <c r="I12" s="107">
        <v>0</v>
      </c>
    </row>
    <row r="13" spans="1:9" ht="24.6" customHeight="1" x14ac:dyDescent="0.2">
      <c r="A13" s="255" t="s">
        <v>381</v>
      </c>
      <c r="B13" s="255"/>
      <c r="C13" s="255"/>
      <c r="D13" s="255"/>
      <c r="E13" s="255"/>
      <c r="F13" s="255"/>
      <c r="G13" s="25">
        <v>6</v>
      </c>
      <c r="H13" s="108">
        <f>SUM(H8:H12)</f>
        <v>0</v>
      </c>
      <c r="I13" s="108">
        <f>SUM(I8:I12)</f>
        <v>0</v>
      </c>
    </row>
    <row r="14" spans="1:9" ht="12.75" customHeight="1" x14ac:dyDescent="0.2">
      <c r="A14" s="247" t="s">
        <v>382</v>
      </c>
      <c r="B14" s="247"/>
      <c r="C14" s="247"/>
      <c r="D14" s="247"/>
      <c r="E14" s="247"/>
      <c r="F14" s="247"/>
      <c r="G14" s="11">
        <v>7</v>
      </c>
      <c r="H14" s="107">
        <v>0</v>
      </c>
      <c r="I14" s="107">
        <v>0</v>
      </c>
    </row>
    <row r="15" spans="1:9" ht="12.75" customHeight="1" x14ac:dyDescent="0.2">
      <c r="A15" s="247" t="s">
        <v>383</v>
      </c>
      <c r="B15" s="247"/>
      <c r="C15" s="247"/>
      <c r="D15" s="247"/>
      <c r="E15" s="247"/>
      <c r="F15" s="247"/>
      <c r="G15" s="11">
        <v>8</v>
      </c>
      <c r="H15" s="107">
        <v>0</v>
      </c>
      <c r="I15" s="107">
        <v>0</v>
      </c>
    </row>
    <row r="16" spans="1:9" ht="12.75" customHeight="1" x14ac:dyDescent="0.2">
      <c r="A16" s="247" t="s">
        <v>384</v>
      </c>
      <c r="B16" s="247"/>
      <c r="C16" s="247"/>
      <c r="D16" s="247"/>
      <c r="E16" s="247"/>
      <c r="F16" s="247"/>
      <c r="G16" s="11">
        <v>9</v>
      </c>
      <c r="H16" s="107">
        <v>0</v>
      </c>
      <c r="I16" s="107">
        <v>0</v>
      </c>
    </row>
    <row r="17" spans="1:9" ht="12.75" customHeight="1" x14ac:dyDescent="0.2">
      <c r="A17" s="247" t="s">
        <v>385</v>
      </c>
      <c r="B17" s="247"/>
      <c r="C17" s="247"/>
      <c r="D17" s="247"/>
      <c r="E17" s="247"/>
      <c r="F17" s="247"/>
      <c r="G17" s="11">
        <v>10</v>
      </c>
      <c r="H17" s="107">
        <v>0</v>
      </c>
      <c r="I17" s="107">
        <v>0</v>
      </c>
    </row>
    <row r="18" spans="1:9" ht="12.75" customHeight="1" x14ac:dyDescent="0.2">
      <c r="A18" s="247" t="s">
        <v>386</v>
      </c>
      <c r="B18" s="247"/>
      <c r="C18" s="247"/>
      <c r="D18" s="247"/>
      <c r="E18" s="247"/>
      <c r="F18" s="247"/>
      <c r="G18" s="11">
        <v>11</v>
      </c>
      <c r="H18" s="107">
        <v>0</v>
      </c>
      <c r="I18" s="107">
        <v>0</v>
      </c>
    </row>
    <row r="19" spans="1:9" ht="12.75" customHeight="1" x14ac:dyDescent="0.2">
      <c r="A19" s="247" t="s">
        <v>387</v>
      </c>
      <c r="B19" s="247"/>
      <c r="C19" s="247"/>
      <c r="D19" s="247"/>
      <c r="E19" s="247"/>
      <c r="F19" s="247"/>
      <c r="G19" s="11">
        <v>12</v>
      </c>
      <c r="H19" s="107">
        <v>0</v>
      </c>
      <c r="I19" s="107">
        <v>0</v>
      </c>
    </row>
    <row r="20" spans="1:9" ht="26.25" customHeight="1" x14ac:dyDescent="0.2">
      <c r="A20" s="255" t="s">
        <v>388</v>
      </c>
      <c r="B20" s="255"/>
      <c r="C20" s="255"/>
      <c r="D20" s="255"/>
      <c r="E20" s="255"/>
      <c r="F20" s="255"/>
      <c r="G20" s="25">
        <v>13</v>
      </c>
      <c r="H20" s="108">
        <f>SUM(H14:H19)</f>
        <v>0</v>
      </c>
      <c r="I20" s="108">
        <f>SUM(I14:I19)</f>
        <v>0</v>
      </c>
    </row>
    <row r="21" spans="1:9" ht="27.6" customHeight="1" x14ac:dyDescent="0.2">
      <c r="A21" s="253" t="s">
        <v>389</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390</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391</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392</v>
      </c>
      <c r="B35" s="248"/>
      <c r="C35" s="248"/>
      <c r="D35" s="248"/>
      <c r="E35" s="248"/>
      <c r="F35" s="248"/>
      <c r="G35" s="25">
        <v>27</v>
      </c>
      <c r="H35" s="110">
        <f>SUM(H30:H34)</f>
        <v>0</v>
      </c>
      <c r="I35" s="110">
        <f>SUM(I30:I34)</f>
        <v>0</v>
      </c>
    </row>
    <row r="36" spans="1:9" ht="28.15" customHeight="1" x14ac:dyDescent="0.2">
      <c r="A36" s="253" t="s">
        <v>393</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394</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395</v>
      </c>
      <c r="B48" s="248"/>
      <c r="C48" s="248"/>
      <c r="D48" s="248"/>
      <c r="E48" s="248"/>
      <c r="F48" s="248"/>
      <c r="G48" s="25">
        <v>39</v>
      </c>
      <c r="H48" s="110">
        <f>H47+H46+H45+H44+H43</f>
        <v>0</v>
      </c>
      <c r="I48" s="110">
        <f>I47+I46+I45+I44+I43</f>
        <v>0</v>
      </c>
    </row>
    <row r="49" spans="1:9" ht="25.9" customHeight="1" x14ac:dyDescent="0.2">
      <c r="A49" s="259" t="s">
        <v>425</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396</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397</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A28" zoomScale="80" zoomScaleNormal="100" zoomScaleSheetLayoutView="80" workbookViewId="0">
      <selection activeCell="W44" sqref="W4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440</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64039780</v>
      </c>
      <c r="I7" s="120">
        <v>3371335.85</v>
      </c>
      <c r="J7" s="120">
        <v>0</v>
      </c>
      <c r="K7" s="120">
        <v>0</v>
      </c>
      <c r="L7" s="120">
        <v>0</v>
      </c>
      <c r="M7" s="120">
        <v>0</v>
      </c>
      <c r="N7" s="120">
        <v>0</v>
      </c>
      <c r="O7" s="120">
        <v>27713796.539999999</v>
      </c>
      <c r="P7" s="120">
        <v>0</v>
      </c>
      <c r="Q7" s="120">
        <v>0</v>
      </c>
      <c r="R7" s="120">
        <v>0</v>
      </c>
      <c r="S7" s="120">
        <v>0</v>
      </c>
      <c r="T7" s="120">
        <v>0</v>
      </c>
      <c r="U7" s="120">
        <v>0</v>
      </c>
      <c r="V7" s="120">
        <v>-25699554.48</v>
      </c>
      <c r="W7" s="120">
        <v>0</v>
      </c>
      <c r="X7" s="122">
        <f>H7+I7+J7+K7-L7+M7+N7+O7+P7+Q7+R7+V7+W7+S7+T7+U7</f>
        <v>69425357.909999996</v>
      </c>
      <c r="Y7" s="120">
        <v>0</v>
      </c>
      <c r="Z7" s="122">
        <f>X7+Y7</f>
        <v>69425357.909999996</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64039780</v>
      </c>
      <c r="I10" s="122">
        <f t="shared" ref="I10:Z10" si="2">I7+I8+I9</f>
        <v>3371335.85</v>
      </c>
      <c r="J10" s="122">
        <f t="shared" si="2"/>
        <v>0</v>
      </c>
      <c r="K10" s="122">
        <f>K7+K8+K9</f>
        <v>0</v>
      </c>
      <c r="L10" s="122">
        <f t="shared" si="2"/>
        <v>0</v>
      </c>
      <c r="M10" s="122">
        <f t="shared" si="2"/>
        <v>0</v>
      </c>
      <c r="N10" s="122">
        <f t="shared" si="2"/>
        <v>0</v>
      </c>
      <c r="O10" s="122">
        <f t="shared" si="2"/>
        <v>27713796.539999999</v>
      </c>
      <c r="P10" s="122">
        <f t="shared" si="2"/>
        <v>0</v>
      </c>
      <c r="Q10" s="122">
        <f t="shared" si="2"/>
        <v>0</v>
      </c>
      <c r="R10" s="122">
        <f t="shared" si="2"/>
        <v>0</v>
      </c>
      <c r="S10" s="122">
        <f t="shared" si="2"/>
        <v>0</v>
      </c>
      <c r="T10" s="122">
        <f>T7+T8+T9</f>
        <v>0</v>
      </c>
      <c r="U10" s="122">
        <f>U7+U8+U9</f>
        <v>0</v>
      </c>
      <c r="V10" s="122">
        <f>V7+V8+V9</f>
        <v>-25699554.48</v>
      </c>
      <c r="W10" s="122">
        <f>W7+W8+W9</f>
        <v>0</v>
      </c>
      <c r="X10" s="122">
        <f>X7+X8+X9</f>
        <v>69425357.909999996</v>
      </c>
      <c r="Y10" s="122">
        <f t="shared" si="2"/>
        <v>0</v>
      </c>
      <c r="Z10" s="122">
        <f t="shared" si="2"/>
        <v>69425357.909999996</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-3893956.99</v>
      </c>
      <c r="X11" s="122">
        <f>H11+I11+J11+K11-L11+M11+N11+O11+P11+Q11+R11+V11+W11+S11+T11+U11</f>
        <v>-3893956.99</v>
      </c>
      <c r="Y11" s="120">
        <v>0</v>
      </c>
      <c r="Z11" s="122">
        <f t="shared" ref="Z11:Z29" si="3">X11+Y11</f>
        <v>-3893956.99</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401</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402</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403</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404</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405</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413</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406</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407</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408</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409</v>
      </c>
      <c r="B30" s="265"/>
      <c r="C30" s="265"/>
      <c r="D30" s="265"/>
      <c r="E30" s="265"/>
      <c r="F30" s="265"/>
      <c r="G30" s="118">
        <v>24</v>
      </c>
      <c r="H30" s="122">
        <f>SUM(H10:H29)</f>
        <v>64039780</v>
      </c>
      <c r="I30" s="122">
        <f t="shared" ref="I30:Z30" si="5">SUM(I10:I29)</f>
        <v>3371335.85</v>
      </c>
      <c r="J30" s="122">
        <f t="shared" si="5"/>
        <v>0</v>
      </c>
      <c r="K30" s="122">
        <f t="shared" si="5"/>
        <v>0</v>
      </c>
      <c r="L30" s="122">
        <f t="shared" si="5"/>
        <v>0</v>
      </c>
      <c r="M30" s="122">
        <f t="shared" si="5"/>
        <v>0</v>
      </c>
      <c r="N30" s="122">
        <f t="shared" si="5"/>
        <v>0</v>
      </c>
      <c r="O30" s="122">
        <f t="shared" si="5"/>
        <v>27713796.539999999</v>
      </c>
      <c r="P30" s="122">
        <f t="shared" si="5"/>
        <v>0</v>
      </c>
      <c r="Q30" s="122">
        <f t="shared" si="5"/>
        <v>0</v>
      </c>
      <c r="R30" s="122">
        <f t="shared" si="5"/>
        <v>0</v>
      </c>
      <c r="S30" s="122">
        <f t="shared" si="5"/>
        <v>0</v>
      </c>
      <c r="T30" s="122">
        <f t="shared" si="5"/>
        <v>0</v>
      </c>
      <c r="U30" s="122">
        <f t="shared" si="5"/>
        <v>0</v>
      </c>
      <c r="V30" s="122">
        <f t="shared" si="5"/>
        <v>-25699554.48</v>
      </c>
      <c r="W30" s="122">
        <f t="shared" si="5"/>
        <v>-3893956.99</v>
      </c>
      <c r="X30" s="122">
        <f>SUM(X10:X29)</f>
        <v>65531400.920000002</v>
      </c>
      <c r="Y30" s="122">
        <f t="shared" si="5"/>
        <v>0</v>
      </c>
      <c r="Z30" s="122">
        <f t="shared" si="5"/>
        <v>65531400.920000002</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6" t="s">
        <v>410</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-3893956.99</v>
      </c>
      <c r="X33" s="122">
        <f>X11+X32</f>
        <v>-3893956.99</v>
      </c>
      <c r="Y33" s="122">
        <f t="shared" si="9"/>
        <v>0</v>
      </c>
      <c r="Z33" s="122">
        <f t="shared" si="9"/>
        <v>-3893956.99</v>
      </c>
    </row>
    <row r="34" spans="1:26" ht="30.75" customHeight="1" x14ac:dyDescent="0.2">
      <c r="A34" s="276" t="s">
        <v>411</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34964328.75</v>
      </c>
      <c r="I36" s="120">
        <v>60160583.640000001</v>
      </c>
      <c r="J36" s="120">
        <v>0</v>
      </c>
      <c r="K36" s="120">
        <v>0</v>
      </c>
      <c r="L36" s="120">
        <v>0</v>
      </c>
      <c r="M36" s="120">
        <v>0</v>
      </c>
      <c r="N36" s="120">
        <v>0</v>
      </c>
      <c r="O36" s="120">
        <v>0</v>
      </c>
      <c r="P36" s="120">
        <v>0</v>
      </c>
      <c r="Q36" s="120">
        <v>0</v>
      </c>
      <c r="R36" s="120">
        <v>0</v>
      </c>
      <c r="S36" s="120">
        <v>0</v>
      </c>
      <c r="T36" s="120">
        <v>0</v>
      </c>
      <c r="U36" s="120">
        <v>0</v>
      </c>
      <c r="V36" s="120">
        <f>+V30+W30</f>
        <v>-29593511.469999999</v>
      </c>
      <c r="W36" s="120">
        <v>0</v>
      </c>
      <c r="X36" s="121">
        <f>H36+I36+J36+K36-L36+M36+N36+O36+P36+Q36+R36+V36+W36+S36+T36+U36</f>
        <v>65531400.920000002</v>
      </c>
      <c r="Y36" s="120">
        <v>0</v>
      </c>
      <c r="Z36" s="121">
        <f t="shared" ref="Z36:Z38" si="15">X36+Y36</f>
        <v>65531400.920000002</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412</v>
      </c>
      <c r="B39" s="265"/>
      <c r="C39" s="265"/>
      <c r="D39" s="265"/>
      <c r="E39" s="265"/>
      <c r="F39" s="265"/>
      <c r="G39" s="118">
        <v>31</v>
      </c>
      <c r="H39" s="122">
        <f>H36+H37+H38</f>
        <v>34964328.75</v>
      </c>
      <c r="I39" s="122">
        <f t="shared" ref="I39:Z39" si="17">I36+I37+I38</f>
        <v>60160583.640000001</v>
      </c>
      <c r="J39" s="122">
        <f t="shared" si="17"/>
        <v>0</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-29593511.469999999</v>
      </c>
      <c r="W39" s="122">
        <f t="shared" si="17"/>
        <v>0</v>
      </c>
      <c r="X39" s="122">
        <f>X36+X37+X38</f>
        <v>65531400.920000002</v>
      </c>
      <c r="Y39" s="122">
        <f t="shared" si="17"/>
        <v>0</v>
      </c>
      <c r="Z39" s="122">
        <f t="shared" si="17"/>
        <v>65531400.920000002</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281719.03000000003</v>
      </c>
      <c r="X40" s="121">
        <f>H40+I40+J40+K40-L40+M40+N40+O40+P40+Q40+R40+V40+W40+S40+T40+U40</f>
        <v>281719.03000000003</v>
      </c>
      <c r="Y40" s="120">
        <v>0</v>
      </c>
      <c r="Z40" s="121">
        <f t="shared" ref="Z40:Z58" si="18">X40+Y40</f>
        <v>281719.03000000003</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401</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402</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403</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404</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405</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413</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406</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414</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408</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415</v>
      </c>
      <c r="B59" s="265"/>
      <c r="C59" s="265"/>
      <c r="D59" s="265"/>
      <c r="E59" s="265"/>
      <c r="F59" s="265"/>
      <c r="G59" s="118">
        <v>51</v>
      </c>
      <c r="H59" s="122">
        <f>SUM(H39:H58)</f>
        <v>34964328.75</v>
      </c>
      <c r="I59" s="122">
        <f t="shared" ref="I59:Z59" si="20">SUM(I39:I58)</f>
        <v>60160583.640000001</v>
      </c>
      <c r="J59" s="122">
        <f t="shared" si="20"/>
        <v>0</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-29593511.469999999</v>
      </c>
      <c r="W59" s="122">
        <f t="shared" si="20"/>
        <v>281719.03000000003</v>
      </c>
      <c r="X59" s="122">
        <f>SUM(X39:X58)</f>
        <v>65813119.950000003</v>
      </c>
      <c r="Y59" s="122">
        <f t="shared" si="20"/>
        <v>0</v>
      </c>
      <c r="Z59" s="122">
        <f t="shared" si="20"/>
        <v>65813119.950000003</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416</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417</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281719.03000000003</v>
      </c>
      <c r="X62" s="121">
        <f>X40+X61</f>
        <v>281719.03000000003</v>
      </c>
      <c r="Y62" s="121">
        <f t="shared" si="24"/>
        <v>0</v>
      </c>
      <c r="Z62" s="121">
        <f t="shared" si="24"/>
        <v>281719.03000000003</v>
      </c>
    </row>
    <row r="63" spans="1:26" ht="29.25" customHeight="1" x14ac:dyDescent="0.2">
      <c r="A63" s="276" t="s">
        <v>418</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1"/>
  <sheetViews>
    <sheetView zoomScale="66" zoomScaleNormal="66" workbookViewId="0">
      <selection activeCell="A42" sqref="A42"/>
    </sheetView>
  </sheetViews>
  <sheetFormatPr defaultRowHeight="12.75" x14ac:dyDescent="0.2"/>
  <cols>
    <col min="9" max="9" width="95" customWidth="1"/>
  </cols>
  <sheetData>
    <row r="1" spans="1:9" x14ac:dyDescent="0.2">
      <c r="A1" s="277" t="s">
        <v>469</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row r="41" spans="1:9" ht="43.9" customHeight="1" x14ac:dyDescent="0.2">
      <c r="A41" s="279" t="s">
        <v>470</v>
      </c>
      <c r="B41" s="279"/>
      <c r="C41" s="279"/>
      <c r="D41" s="279"/>
      <c r="E41" s="279"/>
      <c r="F41" s="279"/>
      <c r="G41" s="279"/>
      <c r="H41" s="279"/>
      <c r="I41" s="279"/>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4AB7BC7FA82CE48803DA11FDF79F44C" ma:contentTypeVersion="20" ma:contentTypeDescription="Stvaranje novog dokumenta." ma:contentTypeScope="" ma:versionID="f0f40bc2ce68fa3eece65aca381c6c7c">
  <xsd:schema xmlns:xsd="http://www.w3.org/2001/XMLSchema" xmlns:xs="http://www.w3.org/2001/XMLSchema" xmlns:p="http://schemas.microsoft.com/office/2006/metadata/properties" xmlns:ns1="http://schemas.microsoft.com/sharepoint/v3" xmlns:ns2="d65a50fc-9b55-461a-a454-307befa59360" xmlns:ns3="041d80b7-e3cf-4673-a593-9d4c7240208b" targetNamespace="http://schemas.microsoft.com/office/2006/metadata/properties" ma:root="true" ma:fieldsID="1dc958358dbc85ff31929ff9935acc7f" ns1:_="" ns2:_="" ns3:_="">
    <xsd:import namespace="http://schemas.microsoft.com/sharepoint/v3"/>
    <xsd:import namespace="d65a50fc-9b55-461a-a454-307befa59360"/>
    <xsd:import namespace="041d80b7-e3cf-4673-a593-9d4c724020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Svojstva jedinstvenog pravilnika za usklađivanje" ma:hidden="true" ma:internalName="_ip_UnifiedCompliancePolicyProperties">
      <xsd:simpleType>
        <xsd:restriction base="dms:Note"/>
      </xsd:simpleType>
    </xsd:element>
    <xsd:element name="_ip_UnifiedCompliancePolicyUIAction" ma:index="27" nillable="true" ma:displayName="Radnja korisničkog sučelja jedinstvenog pravilnika za usklađivanj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5a50fc-9b55-461a-a454-307befa59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Oznake slika" ma:readOnly="false" ma:fieldId="{5cf76f15-5ced-4ddc-b409-7134ff3c332f}" ma:taxonomyMulti="true" ma:sspId="e4307cbc-60e0-44aa-8f2a-0a479a1e25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1d80b7-e3cf-4673-a593-9d4c7240208b" elementFormDefault="qualified">
    <xsd:import namespace="http://schemas.microsoft.com/office/2006/documentManagement/types"/>
    <xsd:import namespace="http://schemas.microsoft.com/office/infopath/2007/PartnerControls"/>
    <xsd:element name="SharedWithUsers" ma:index="10"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ji o zajedničkom korištenju" ma:internalName="SharedWithDetails" ma:readOnly="true">
      <xsd:simpleType>
        <xsd:restriction base="dms:Note">
          <xsd:maxLength value="255"/>
        </xsd:restriction>
      </xsd:simpleType>
    </xsd:element>
    <xsd:element name="TaxCatchAll" ma:index="22" nillable="true" ma:displayName="Taxonomy Catch All Column" ma:hidden="true" ma:list="{ac1acb31-deab-496c-bb68-348cd3570079}" ma:internalName="TaxCatchAll" ma:showField="CatchAllData" ma:web="041d80b7-e3cf-4673-a593-9d4c724020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65a50fc-9b55-461a-a454-307befa59360">
      <Terms xmlns="http://schemas.microsoft.com/office/infopath/2007/PartnerControls"/>
    </lcf76f155ced4ddcb4097134ff3c332f>
    <TaxCatchAll xmlns="041d80b7-e3cf-4673-a593-9d4c7240208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E33AD6-E2C3-4483-9102-985F190A728F}"/>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http://schemas.microsoft.com/sharepoint/v3"/>
    <ds:schemaRef ds:uri="d65a50fc-9b55-461a-a454-307befa59360"/>
    <ds:schemaRef ds:uri="041d80b7-e3cf-4673-a593-9d4c7240208b"/>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Natali Ivančić-Majetić</cp:lastModifiedBy>
  <cp:lastPrinted>2018-04-25T06:49:36Z</cp:lastPrinted>
  <dcterms:created xsi:type="dcterms:W3CDTF">2008-10-17T11:51:54Z</dcterms:created>
  <dcterms:modified xsi:type="dcterms:W3CDTF">2026-10-15T14:02:57Z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0x01010024AB7BC7FA82CE48803DA11FDF79F44C</vt:lpwstr>
  </property>
  <property fmtid="{D5CDD505-2E9C-101B-9397-08002B2CF9AE}" pid="3" name="MediaServiceImageTags">
    <vt:lpwstr/>
  </property>
</Properties>
</file>